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03" firstSheet="2" activeTab="2"/>
  </bookViews>
  <sheets>
    <sheet name="Actual" sheetId="1" state="hidden" r:id="rId1"/>
    <sheet name="Anter" sheetId="2" state="hidden" r:id="rId2"/>
    <sheet name="E.SITUACION FINANCIERA" sheetId="3" r:id="rId3"/>
    <sheet name="E. ACTIVIDAD" sheetId="4" r:id="rId4"/>
    <sheet name="SaldosMovConv" sheetId="5" state="hidden" r:id="rId5"/>
    <sheet name="Plano" sheetId="6" state="hidden" r:id="rId6"/>
  </sheets>
  <definedNames>
    <definedName name="_xlfn.IFERROR" hidden="1">#NAME?</definedName>
    <definedName name="_xlnm.Print_Area" localSheetId="3">'E. ACTIVIDAD'!$A$1:$E$79</definedName>
    <definedName name="_xlnm.Print_Area" localSheetId="2">'E.SITUACION FINANCIERA'!$A$1:$M$74</definedName>
    <definedName name="_xlnm.Print_Titles" localSheetId="2">'E.SITUACION FINANCIERA'!$1:$9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B8" authorId="0">
      <text>
        <r>
          <rPr>
            <sz val="11"/>
            <color indexed="8"/>
            <rFont val="Calibri"/>
            <family val="2"/>
          </rPr>
          <t>Corresponde a las denominaciones definidas en el Catálogo General de Cuentas versión 2007.15 y sus modificaciones y al establecido mediante la Resolución número 620 del 26 de noviembre de 2015 y sus modificaciones</t>
        </r>
      </text>
    </comment>
  </commentList>
</comments>
</file>

<file path=xl/sharedStrings.xml><?xml version="1.0" encoding="utf-8"?>
<sst xmlns="http://schemas.openxmlformats.org/spreadsheetml/2006/main" count="1547" uniqueCount="711">
  <si>
    <t>FUNDACION GILBERTO ALZATE AVENDAÑO</t>
  </si>
  <si>
    <t>CAJA</t>
  </si>
  <si>
    <t>OTROS ACTIVOS</t>
  </si>
  <si>
    <t>PASIVO</t>
  </si>
  <si>
    <t>CUENTAS POR PAGAR</t>
  </si>
  <si>
    <t>OTROS PASIVOS</t>
  </si>
  <si>
    <t>CUENTAS DE ORDEN DEUDORAS</t>
  </si>
  <si>
    <t>DEUDORAS DE CONTROL</t>
  </si>
  <si>
    <t>DEUDORAS POR CONTRA (CR)</t>
  </si>
  <si>
    <t>CUENTAS DE ORDEN ACREEDORAS</t>
  </si>
  <si>
    <t>BOGOTA DISTRITO CAPITAL</t>
  </si>
  <si>
    <t>(Cifras en Pesos)</t>
  </si>
  <si>
    <t>ACTIVO</t>
  </si>
  <si>
    <t>ACTIVO CORRIENTE</t>
  </si>
  <si>
    <t>PASIVO CORRIENTE</t>
  </si>
  <si>
    <t xml:space="preserve">EFECTIVO Y EQUIVALENTES AL EFECTIVO </t>
  </si>
  <si>
    <t xml:space="preserve">ADQUISICION DE BIENES Y SERVICIOS NACIONALES </t>
  </si>
  <si>
    <t>DEPÓSITOS EN INSTITUCIONES FINANCIERAS</t>
  </si>
  <si>
    <t xml:space="preserve">RECURSOS A FAVOR DE TERCEROS </t>
  </si>
  <si>
    <t xml:space="preserve">EQUIVALENTES AL EFECTIVO </t>
  </si>
  <si>
    <t xml:space="preserve">DESCUENTOS DE NÓMINA </t>
  </si>
  <si>
    <t xml:space="preserve">RETENCIÓN EN LA FUENTE E IMPUESTO DE TIMBRE </t>
  </si>
  <si>
    <t xml:space="preserve">CUENTAS POR COBRAR </t>
  </si>
  <si>
    <t xml:space="preserve">CONTRIBUCIONES TASAS E INGRESOS NO TRIBUTARIOS </t>
  </si>
  <si>
    <t xml:space="preserve">IMPUESTOS, CONTRIBUCIONES Y TASAS POR PAGAR </t>
  </si>
  <si>
    <t xml:space="preserve">OTRAS CUENTAS POR COBRAR </t>
  </si>
  <si>
    <t xml:space="preserve">IMPUESTO AL VALOR AGREGADO </t>
  </si>
  <si>
    <t xml:space="preserve">OTRAS CUENTAS POR PAGAR </t>
  </si>
  <si>
    <t xml:space="preserve">INVENTARIOS </t>
  </si>
  <si>
    <t xml:space="preserve">BENEFICIOS A EMPLEADOS </t>
  </si>
  <si>
    <t xml:space="preserve">MERCANIAS EN EXISTENCIA </t>
  </si>
  <si>
    <t xml:space="preserve">PRODUCTOS EN PROCESO </t>
  </si>
  <si>
    <t xml:space="preserve">BENEFICIOS A EMPLEADOS A CORTO PLAZO </t>
  </si>
  <si>
    <t>ACTIVO NO CORRIENTE</t>
  </si>
  <si>
    <t xml:space="preserve">PROPIEDADES PLANTA Y EQUIPO </t>
  </si>
  <si>
    <t xml:space="preserve">RECURSOS RECIBIDOS EN ADMINISTRACIÓN </t>
  </si>
  <si>
    <t xml:space="preserve">TERRENOS </t>
  </si>
  <si>
    <t xml:space="preserve">DEPOSITOS RECIBIDOS EN GARANTIA </t>
  </si>
  <si>
    <t xml:space="preserve">CONSTRUCCIONES EN CURSO </t>
  </si>
  <si>
    <t xml:space="preserve">BIENES MUEBLES EN BODEGA </t>
  </si>
  <si>
    <t>PASIVO NO CORRIENTE</t>
  </si>
  <si>
    <t xml:space="preserve">EDIFICACIONES </t>
  </si>
  <si>
    <t xml:space="preserve">MAQUINARIA Y EQUIPO </t>
  </si>
  <si>
    <t xml:space="preserve">MUEBLES, ENSERES Y EQUIPO DE OFICINA </t>
  </si>
  <si>
    <t xml:space="preserve">EQUIPOS DE COMPUTACIÓN Y COMUNICACIÓN </t>
  </si>
  <si>
    <t xml:space="preserve">BENEFICIOS A EMPLEADOS A LARGO  PLAZO </t>
  </si>
  <si>
    <t xml:space="preserve">EQUIPO DE TRANSPORTE, TRACCIÓN Y ELEVACIÓN </t>
  </si>
  <si>
    <t xml:space="preserve">PROVISIONES </t>
  </si>
  <si>
    <t xml:space="preserve">EQUIPO DE COMEDOR COCINA </t>
  </si>
  <si>
    <t xml:space="preserve">BIENES DE ARTE Y CULTURA </t>
  </si>
  <si>
    <t xml:space="preserve">LITIGIOS Y DEMANDAS </t>
  </si>
  <si>
    <t xml:space="preserve">DEPRECIACIÓN ACUMULADA DE PROP, PLANTA Y EQUIPO </t>
  </si>
  <si>
    <t xml:space="preserve">TOTAL PASIVO </t>
  </si>
  <si>
    <t xml:space="preserve">PATRIMONIO </t>
  </si>
  <si>
    <t xml:space="preserve">PATRIMONIO DE LAS ENTIDADES DE GOBIERNO </t>
  </si>
  <si>
    <t xml:space="preserve">BIENES Y SERVICIOS PAGADOS POR ANTICIPADO </t>
  </si>
  <si>
    <t xml:space="preserve">CAPITAL FISCAL </t>
  </si>
  <si>
    <t xml:space="preserve">AVANCES Y ANTICIPOS ENTREGADOS </t>
  </si>
  <si>
    <t xml:space="preserve">RESULTADOS DE EJERCICIOS ANTERIORES </t>
  </si>
  <si>
    <t xml:space="preserve">RECURSOS ENTREGADOS EN ADMINISTRACIÓN </t>
  </si>
  <si>
    <t xml:space="preserve">RESULTADO DEL EJERCICIO </t>
  </si>
  <si>
    <t xml:space="preserve">IMPACTO POR LA TRANSICIÓN AL NUEVO MARCO NORMATIVO </t>
  </si>
  <si>
    <t xml:space="preserve">AMORTIZACIÓN ACUMULADA DE ACT INTANGIBLES </t>
  </si>
  <si>
    <t xml:space="preserve">TOTAL PATRIMONIO </t>
  </si>
  <si>
    <t>TOTAL ACTIVO</t>
  </si>
  <si>
    <t xml:space="preserve">TOTAL PASIVO MÁS PATRIMONIO </t>
  </si>
  <si>
    <t xml:space="preserve">ACTIVOS CONTINGENTES </t>
  </si>
  <si>
    <t xml:space="preserve">PASIVOS CONTINGENTES </t>
  </si>
  <si>
    <t>ACREEDORAS POR _ CONTRA (DB)</t>
  </si>
  <si>
    <t xml:space="preserve">Directora </t>
  </si>
  <si>
    <t>BOGOTA  DISTRITO  CAPITAL</t>
  </si>
  <si>
    <t>INGRESOS FISCALES</t>
  </si>
  <si>
    <t>NO TRIBUTARIOS</t>
  </si>
  <si>
    <t>OPERACIONES INTERINSTITUCIONALES</t>
  </si>
  <si>
    <t>FONDOS RECIBIDOS</t>
  </si>
  <si>
    <t xml:space="preserve">OPERACIONES DE ENLACE </t>
  </si>
  <si>
    <t>OPERACIONES SIN FLUJO DE EFECTIVO</t>
  </si>
  <si>
    <t>OTROS INGRESOS</t>
  </si>
  <si>
    <t xml:space="preserve">FINANCIEROS </t>
  </si>
  <si>
    <t xml:space="preserve">INGRESOS DIVERSOS </t>
  </si>
  <si>
    <t xml:space="preserve">GASTOS </t>
  </si>
  <si>
    <t xml:space="preserve">DE ADMINISTRACIÓN Y OPERACIÓN </t>
  </si>
  <si>
    <t>SUELDOS Y SALARIOS</t>
  </si>
  <si>
    <t xml:space="preserve">CONTRIBUCIONES IMPUTADAS </t>
  </si>
  <si>
    <t>CONTRIBUCIONES EFECTIVAS</t>
  </si>
  <si>
    <t>APORTES SOBRE LA NÓMINA</t>
  </si>
  <si>
    <t xml:space="preserve">PRESTACIONES SOCIALES </t>
  </si>
  <si>
    <t xml:space="preserve">GASTOS DE PERSONAL </t>
  </si>
  <si>
    <t xml:space="preserve">GENERALES </t>
  </si>
  <si>
    <t>IMPUESTOS CONTRIBUCIONES Y TASAS</t>
  </si>
  <si>
    <t>PROVISIONES, AGOTAMIENTO,  DEPRECIACIONES Y AMORTIZACIONES</t>
  </si>
  <si>
    <t xml:space="preserve">DEPRECIACIÓN DE PROPIEDADES, PLANTA Y EQUIPO </t>
  </si>
  <si>
    <t xml:space="preserve">AMORTIZACIÓN DE ACTIVOS INTANGIBLES </t>
  </si>
  <si>
    <t xml:space="preserve">PROVISIÓN LITIGIOS Y DEMANDAS </t>
  </si>
  <si>
    <t>GASTO PUBLICO SOCIAL</t>
  </si>
  <si>
    <t>CULTURAL</t>
  </si>
  <si>
    <t>OTROS GASTOS</t>
  </si>
  <si>
    <t>COMISIONES</t>
  </si>
  <si>
    <t>FINANCIEROS</t>
  </si>
  <si>
    <t xml:space="preserve">GASTOS DIVERSOS </t>
  </si>
  <si>
    <t xml:space="preserve">EDILBERTO MÉNDEZ CHACÓN </t>
  </si>
  <si>
    <t>COMPARATIVO</t>
  </si>
  <si>
    <t xml:space="preserve">COMPARATIVO </t>
  </si>
  <si>
    <t xml:space="preserve">DEPARTAMENTO: </t>
  </si>
  <si>
    <t xml:space="preserve">CUNDINAMARCA </t>
  </si>
  <si>
    <t xml:space="preserve">MUNICIPIO: </t>
  </si>
  <si>
    <t xml:space="preserve">BOGOTÁ, D.C  </t>
  </si>
  <si>
    <t xml:space="preserve">ENTIDAD: </t>
  </si>
  <si>
    <t xml:space="preserve">FUNDACIÓN GILBERTO ALZATE AVENDAÑO </t>
  </si>
  <si>
    <t>CÓDIGO :</t>
  </si>
  <si>
    <t>PERIODO :</t>
  </si>
  <si>
    <t>1 ENERO A 31 MARZO  2019</t>
  </si>
  <si>
    <t>REPORTE:</t>
  </si>
  <si>
    <t xml:space="preserve">CGN2015_001_SALDOS_Y_MOVIMIENTOS_CONVERGENCIA  </t>
  </si>
  <si>
    <t>CUENTA</t>
  </si>
  <si>
    <t xml:space="preserve"> CUENTA DESCRIPCIÓN</t>
  </si>
  <si>
    <t>SALDO A 31 DICIEMBRE DE 2018</t>
  </si>
  <si>
    <t>MOVIMIENTO: 1 DE ENERO A 31 DE MARZO  DE 2019</t>
  </si>
  <si>
    <t>SALDO A 31 DE  MARZO DE 2019</t>
  </si>
  <si>
    <t xml:space="preserve">SALDO CORRIENTE </t>
  </si>
  <si>
    <t xml:space="preserve">SALDO NO CORRIENTE </t>
  </si>
  <si>
    <t>DB</t>
  </si>
  <si>
    <t xml:space="preserve">CR </t>
  </si>
  <si>
    <t>ACTIVOS</t>
  </si>
  <si>
    <t>EFECTIVO Y EQUIVALENTES AL EFECTIVO</t>
  </si>
  <si>
    <t>Caja menor</t>
  </si>
  <si>
    <t>Cuenta corriente</t>
  </si>
  <si>
    <t>Cuenta de ahorro</t>
  </si>
  <si>
    <t xml:space="preserve">Certificados de Depósito de Ahorro a término </t>
  </si>
  <si>
    <t>CUENTAS POR COBRAR</t>
  </si>
  <si>
    <t xml:space="preserve">CONTRIBUC. TASAS E INGRESOS NO TRIBUTARIOS </t>
  </si>
  <si>
    <t>Intereses</t>
  </si>
  <si>
    <t>OTRAS CONTRIB, TASAS E INGRESOS NO TRIBUTARIOS</t>
  </si>
  <si>
    <t>OTRAS CUENTAS POR COBRAR</t>
  </si>
  <si>
    <t xml:space="preserve">Intereses de Mora </t>
  </si>
  <si>
    <t>Otras cuentas por cobrar</t>
  </si>
  <si>
    <t>INVENTARIOS</t>
  </si>
  <si>
    <t>MERCANCÍAS EN EXISTENCIA</t>
  </si>
  <si>
    <t>Impresos y publicaciones</t>
  </si>
  <si>
    <t>PROPIEDADES, PLANTA Y EQUIPO</t>
  </si>
  <si>
    <t>TERRENOS</t>
  </si>
  <si>
    <t>Urbanos</t>
  </si>
  <si>
    <t>BIENES MUEBLES EN BODEGA</t>
  </si>
  <si>
    <t>Maquinaria y equipo</t>
  </si>
  <si>
    <t>Muebles, enseres y equipo de oficina</t>
  </si>
  <si>
    <t>Equipos de comunicación y computación</t>
  </si>
  <si>
    <t xml:space="preserve">Equipo de Comedor Cocina y Despensa y Hoteleria </t>
  </si>
  <si>
    <t xml:space="preserve">Otros Bienes Muebles en Bodega </t>
  </si>
  <si>
    <t>EDIFICACIONES</t>
  </si>
  <si>
    <t>Edificios y casas</t>
  </si>
  <si>
    <t>MAQUINARIA Y EQUIPO</t>
  </si>
  <si>
    <t xml:space="preserve">Equipo de Construcción </t>
  </si>
  <si>
    <t>Maquinaria industrial</t>
  </si>
  <si>
    <t>Equipo de música</t>
  </si>
  <si>
    <t>Herramientas y accesorios</t>
  </si>
  <si>
    <t>MUEBLES, ENSERES Y EQUIPO DE OFICINA</t>
  </si>
  <si>
    <t>Muebles y enseres</t>
  </si>
  <si>
    <t xml:space="preserve">Equipo y Maquina de Oficina </t>
  </si>
  <si>
    <t>EQUIPOS DE COMUNICACIÓN Y COMPUTACIÓN</t>
  </si>
  <si>
    <t>Equipo de comunicación</t>
  </si>
  <si>
    <t>Equipo de computación</t>
  </si>
  <si>
    <t>EQUIPO DE COMEDOR COCINA Y DESPENSA Y HOTELERIA</t>
  </si>
  <si>
    <t xml:space="preserve">Equipo de Restaurante y Cafeteria </t>
  </si>
  <si>
    <t>BIENES DE ARTE Y CULTURA</t>
  </si>
  <si>
    <t>Obras de arte</t>
  </si>
  <si>
    <t>Libros y publicaciones de investigación y consulta</t>
  </si>
  <si>
    <t>DEPRECIACIÓN ACUMULADA DE PROPIEDADES, PLANTA Y EQUIPO (CR)</t>
  </si>
  <si>
    <t xml:space="preserve">Edificaciones </t>
  </si>
  <si>
    <t xml:space="preserve">Equipos de comedor, cocina despensa y hotelera  </t>
  </si>
  <si>
    <t>BIENES Y SERVICIOS PAGADOS POR ANTICIPADO</t>
  </si>
  <si>
    <t>Seguros</t>
  </si>
  <si>
    <t>AVANCES Y ANTICIPOS ENTREGADOS</t>
  </si>
  <si>
    <t xml:space="preserve">Avances para viaticos y gastos de viaje </t>
  </si>
  <si>
    <t>RECURSOS ENTREGADOS EN ADMINISTRACIÓN</t>
  </si>
  <si>
    <t>En administración</t>
  </si>
  <si>
    <t>Encargo fiduciario - Fiducia de administración</t>
  </si>
  <si>
    <t>ACTIVOS INTANGIBLES</t>
  </si>
  <si>
    <t>Licencias</t>
  </si>
  <si>
    <t>Softwares</t>
  </si>
  <si>
    <t>AMORTIZACION ACUM. DE ACIVOS INTANG. (CR)</t>
  </si>
  <si>
    <t xml:space="preserve">PASIVO </t>
  </si>
  <si>
    <t>ADQUISICIÓN DE BIENES Y SERVICIOS NACIONALES</t>
  </si>
  <si>
    <t>Bienes y servicios</t>
  </si>
  <si>
    <t>RECURSOS A FAVOR DE TERCEROS</t>
  </si>
  <si>
    <t>Otros recaudos a favor de terceros</t>
  </si>
  <si>
    <t>DESCUENTOS DE NÓMINA</t>
  </si>
  <si>
    <t>Aportes a fondos pensionales</t>
  </si>
  <si>
    <t>Aportes a seguridad social en salud</t>
  </si>
  <si>
    <t xml:space="preserve">Sindicatos </t>
  </si>
  <si>
    <t>Cooperativas</t>
  </si>
  <si>
    <t>Libranzas</t>
  </si>
  <si>
    <t xml:space="preserve">Contratos de Medicina Prepagada </t>
  </si>
  <si>
    <t>Embargos judiciales</t>
  </si>
  <si>
    <t xml:space="preserve">Cuentas de Ahorro para el fomento a la Contrucción </t>
  </si>
  <si>
    <t xml:space="preserve">Otros Descuentos de Nómina </t>
  </si>
  <si>
    <t>RETENCIÓN EN LA FUENTE E IMPUESTO DE TIMBRE</t>
  </si>
  <si>
    <t>Honorarios</t>
  </si>
  <si>
    <t>Servicios</t>
  </si>
  <si>
    <t xml:space="preserve">Arrendamientos </t>
  </si>
  <si>
    <t>Compras</t>
  </si>
  <si>
    <t xml:space="preserve">Rentas de trabajo </t>
  </si>
  <si>
    <t>Impuesto a las ventas retenido pendiente de consignar</t>
  </si>
  <si>
    <t>Retención de impuesto de industria y comercio por compras</t>
  </si>
  <si>
    <t>Otras retenciones</t>
  </si>
  <si>
    <t>IMPUESTOS, CONTRIBUCIONES Y TASAS POR PAGAR</t>
  </si>
  <si>
    <t>Estampillas</t>
  </si>
  <si>
    <t xml:space="preserve">Venta de Servicios </t>
  </si>
  <si>
    <t>OTRAS CUENTAS POR PAGAR</t>
  </si>
  <si>
    <t xml:space="preserve">Aportes al ICBF Y AL SENA </t>
  </si>
  <si>
    <t>Servicios públicos</t>
  </si>
  <si>
    <t xml:space="preserve">Otras cuentas por pagar </t>
  </si>
  <si>
    <t>BENEFICIOS A LOS EMPLEADOS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</si>
  <si>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</si>
  <si>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</si>
  <si>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</si>
  <si>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</si>
  <si>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</si>
  <si>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</si>
  <si>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 xml:space="preserve">Prima de servicios </t>
  </si>
  <si>
    <t>Prima de navidad</t>
  </si>
  <si>
    <t>Bonificaciones</t>
  </si>
  <si>
    <t>BENEFICIOS A LOS EMPLEADOS A LARGO PLAZO</t>
  </si>
  <si>
    <t>Otros beneficios a los empleados a largo plazo</t>
  </si>
  <si>
    <t>LITIGIOS Y DEMANDAS</t>
  </si>
  <si>
    <t xml:space="preserve">Laborales </t>
  </si>
  <si>
    <t>PATRIMONIO DE LAS ENTIDADES DE GOBIERNO</t>
  </si>
  <si>
    <t>CAPITAL FISCAL</t>
  </si>
  <si>
    <t>Capital Fiscal</t>
  </si>
  <si>
    <t xml:space="preserve">Utilidades o excedentes acumulados </t>
  </si>
  <si>
    <t xml:space="preserve">Pérdida o Deficit acumulados </t>
  </si>
  <si>
    <t>IMPACTOS POR LA TRANSICIÓN AL NUEVO MARCO DE REGULACIÓN</t>
  </si>
  <si>
    <t>Propiedades, planta y equipo</t>
  </si>
  <si>
    <t>Otros activos</t>
  </si>
  <si>
    <t>Beneficios a empleados</t>
  </si>
  <si>
    <t>Provisiones</t>
  </si>
  <si>
    <t>Otros impactos por transición</t>
  </si>
  <si>
    <t>INGRESOS</t>
  </si>
  <si>
    <t xml:space="preserve">Otras Contribuciones tasas e ingresos no tributarios </t>
  </si>
  <si>
    <t xml:space="preserve">Funcionamiento </t>
  </si>
  <si>
    <t xml:space="preserve">Inversión </t>
  </si>
  <si>
    <t xml:space="preserve">Intereses en instituiciones Financieras </t>
  </si>
  <si>
    <t>INGRESOS DIVERSOS</t>
  </si>
  <si>
    <t xml:space="preserve">Arrendamiento Operativo </t>
  </si>
  <si>
    <t xml:space="preserve">Sobrantes </t>
  </si>
  <si>
    <t xml:space="preserve">Otros Ingresos Diversos </t>
  </si>
  <si>
    <t>GASTOS</t>
  </si>
  <si>
    <t>DE ADMINISTRACIÓN Y OPERACIÓN</t>
  </si>
  <si>
    <t xml:space="preserve">Sueldos </t>
  </si>
  <si>
    <t xml:space="preserve">Horas Extras y festivos </t>
  </si>
  <si>
    <t xml:space="preserve">Gastos de representación </t>
  </si>
  <si>
    <t xml:space="preserve">Prima Técnica </t>
  </si>
  <si>
    <t xml:space="preserve">Bonificaciones </t>
  </si>
  <si>
    <t xml:space="preserve">Auxilio de Transporte </t>
  </si>
  <si>
    <t xml:space="preserve">Subsidio de Alimentación </t>
  </si>
  <si>
    <t xml:space="preserve">Incapacidades </t>
  </si>
  <si>
    <t xml:space="preserve">Aportes a Cajas de Compensación Familiar </t>
  </si>
  <si>
    <t>Cotizaciones a Seguridad social en salud</t>
  </si>
  <si>
    <t xml:space="preserve">Cotizaciones a riesgos profesionales </t>
  </si>
  <si>
    <t xml:space="preserve">Cotizaciones a Entidades Administradoras del régimen de Prima media -Colpensiones </t>
  </si>
  <si>
    <t xml:space="preserve">Cotizaciones a Entidades Administradoras del régimen de ahorro individual </t>
  </si>
  <si>
    <t>APORTES SOBRE LA NOMINA</t>
  </si>
  <si>
    <t xml:space="preserve">Aportes al ICBF </t>
  </si>
  <si>
    <t xml:space="preserve">Aportes al SENA </t>
  </si>
  <si>
    <t>PRESTACIONES SOCIALES</t>
  </si>
  <si>
    <t xml:space="preserve">Vacaciones </t>
  </si>
  <si>
    <t xml:space="preserve">Cesantias </t>
  </si>
  <si>
    <t xml:space="preserve">Intereses a las Cesantias </t>
  </si>
  <si>
    <t xml:space="preserve">Prima de Vacaciones </t>
  </si>
  <si>
    <t xml:space="preserve">Prima de Navidad </t>
  </si>
  <si>
    <t xml:space="preserve">Prima de Servicios </t>
  </si>
  <si>
    <t xml:space="preserve">Bonificación especial por recreación </t>
  </si>
  <si>
    <t xml:space="preserve">Otras primas </t>
  </si>
  <si>
    <t>GASTOS DE PERSONAL DIVERSOS</t>
  </si>
  <si>
    <t xml:space="preserve">Honorarios </t>
  </si>
  <si>
    <t xml:space="preserve">Capacitación Binestar Social y Estimulos </t>
  </si>
  <si>
    <t>GENERALES</t>
  </si>
  <si>
    <t>Vigilancia y seguridad</t>
  </si>
  <si>
    <t xml:space="preserve">Materiales y Suministros </t>
  </si>
  <si>
    <t xml:space="preserve">Mantenimiento </t>
  </si>
  <si>
    <t xml:space="preserve">Servicios Públicos </t>
  </si>
  <si>
    <t xml:space="preserve">Impresos, Publicaciones, suscrpciones y afiliaciones </t>
  </si>
  <si>
    <t xml:space="preserve">Comunicaciones y transporte </t>
  </si>
  <si>
    <t xml:space="preserve">Seguros Generales </t>
  </si>
  <si>
    <t xml:space="preserve">Promoción y divulgación </t>
  </si>
  <si>
    <t xml:space="preserve">Elementos de aseo lavanderia y cafeteria </t>
  </si>
  <si>
    <t xml:space="preserve">Gastos legales </t>
  </si>
  <si>
    <t xml:space="preserve">IMPUESTOS Y CONTRIBUCIONES </t>
  </si>
  <si>
    <t xml:space="preserve">Licencias </t>
  </si>
  <si>
    <t>DETERIORO DEPRECIACIONES AMORTIZACIONES Y PROVIS</t>
  </si>
  <si>
    <t>DEPRECIACIﾓN DE PROPIEDADES PLANTA Y EQUIPO</t>
  </si>
  <si>
    <t xml:space="preserve">Maquinaria y Equipo </t>
  </si>
  <si>
    <t xml:space="preserve">Muebles Enseres y equipo de Oficina </t>
  </si>
  <si>
    <t xml:space="preserve">Equipo de Comunicación y computacion </t>
  </si>
  <si>
    <t xml:space="preserve">Equipo de comedor,  cocina, despensa y hotelera </t>
  </si>
  <si>
    <t xml:space="preserve">Software </t>
  </si>
  <si>
    <t>GASTOS PUBLICO SOCIAL</t>
  </si>
  <si>
    <t xml:space="preserve">Asiganción bienes y servicios </t>
  </si>
  <si>
    <t>OPERACIONES DE ENLACE</t>
  </si>
  <si>
    <t xml:space="preserve">Devolución de ingresos </t>
  </si>
  <si>
    <t>COMISONES</t>
  </si>
  <si>
    <t xml:space="preserve">Comisiones servicios financieros </t>
  </si>
  <si>
    <t xml:space="preserve">Interes neto por beneficios a empleados </t>
  </si>
  <si>
    <t>GASTOS DIVERSOS</t>
  </si>
  <si>
    <t xml:space="preserve">Pérdida por baja en activos no financieros </t>
  </si>
  <si>
    <t xml:space="preserve">Servicios financieros </t>
  </si>
  <si>
    <t>8</t>
  </si>
  <si>
    <t xml:space="preserve">CUENTAS DE ORDEN DEUDORAS </t>
  </si>
  <si>
    <t>ACTIVOS CONTINGENTES</t>
  </si>
  <si>
    <t>LITIGIOS Y MECANISMOS ALTERNATIVOS DE SOLUCIÓN DE CONFLICTOS</t>
  </si>
  <si>
    <t>Administrativas</t>
  </si>
  <si>
    <t>BIENES ENTREGADOS A TERCEROS</t>
  </si>
  <si>
    <t>RESPONSABILIDADES EN PROCESO</t>
  </si>
  <si>
    <t>Ante autoridad competente</t>
  </si>
  <si>
    <t>DEUDORAS POR  CONTRA (CR)</t>
  </si>
  <si>
    <t>DERECHOS CONTINGENTES POR    CONTRA</t>
  </si>
  <si>
    <t xml:space="preserve">Litigios y mecanismos alternativos de solución  </t>
  </si>
  <si>
    <t xml:space="preserve">DEUDORAS DE CONTROL POR    CONTRA   </t>
  </si>
  <si>
    <t xml:space="preserve">Bienes entregados a terceros </t>
  </si>
  <si>
    <t>Responsabilidades en proceso</t>
  </si>
  <si>
    <t xml:space="preserve">CUENTAS DE ORDEN ACREEDORAS </t>
  </si>
  <si>
    <t>PASIVOS CONTINGENTES</t>
  </si>
  <si>
    <t>Administrativos</t>
  </si>
  <si>
    <t>ACREEDORAS POR CONTRA (DB)</t>
  </si>
  <si>
    <t>PASIVOS CONTINGENTES POR CONTRA (DB)</t>
  </si>
  <si>
    <t>Litigios y mecanismos alternativos de solución de conflictos</t>
  </si>
  <si>
    <t xml:space="preserve">SUMAS IGUALES </t>
  </si>
  <si>
    <t xml:space="preserve">MONICA MARIA RAMIREZ HARTMAN </t>
  </si>
  <si>
    <t xml:space="preserve">Profesional Especializado -Contabilidad </t>
  </si>
  <si>
    <t>Contador Público T.P 49751-T</t>
  </si>
  <si>
    <t>COSTO VENTA DE BIENES</t>
  </si>
  <si>
    <t>BIENES COMERCIALIZADOS</t>
  </si>
  <si>
    <t>ESTADO DE SITUACION FINANCIERA</t>
  </si>
  <si>
    <t>D</t>
  </si>
  <si>
    <t>S</t>
  </si>
  <si>
    <t xml:space="preserve">CGN2015_001_SALDOS_Y_MOVIMIENTOS_CONVERGENCIA </t>
  </si>
  <si>
    <t>BIENES DE USO PÚBLICO E HISTÓRICOS Y CULTURALES</t>
  </si>
  <si>
    <t>BIENES DE USO PUBLICO E HISTORIC Y CULTURALES EN CONSTRUCCION</t>
  </si>
  <si>
    <t>BIENES DE USO PUBLICO E HISTORICOS Y CULTURALES</t>
  </si>
  <si>
    <t>BIENES DE USO P E HIST Y CULTURALES EN CONSTRUCCION</t>
  </si>
  <si>
    <t>Otros Bienes de uso P e Hi y Culturales en construcción</t>
  </si>
  <si>
    <t>RECURSOS RECIBIDOS EN ADMINISTRACION</t>
  </si>
  <si>
    <t>CONSTRUCCIONES EN CURSO</t>
  </si>
  <si>
    <t>Edificaciones</t>
  </si>
  <si>
    <t>EQUIPO MEDICO CIENTIFICO</t>
  </si>
  <si>
    <t>TRANSFERENCIAS Y SUBVENCIONES</t>
  </si>
  <si>
    <t>OTRAS TRANSFERENCIAS</t>
  </si>
  <si>
    <t>4428</t>
  </si>
  <si>
    <t>860.044.113-3</t>
  </si>
  <si>
    <t>Julio</t>
  </si>
  <si>
    <t>Código</t>
  </si>
  <si>
    <t>Descripción de la Cuenta</t>
  </si>
  <si>
    <t>Saldo a Corte</t>
  </si>
  <si>
    <t>Promedio</t>
  </si>
  <si>
    <t>Ini</t>
  </si>
  <si>
    <t>Jul</t>
  </si>
  <si>
    <t>Fin</t>
  </si>
  <si>
    <t>Total DB periodo</t>
  </si>
  <si>
    <t>Total CR periodo</t>
  </si>
  <si>
    <t>ACTIVOS   *</t>
  </si>
  <si>
    <t>CAJA MENOR</t>
  </si>
  <si>
    <t>Subdirección Gestión Corporativa</t>
  </si>
  <si>
    <t>DEPOSITOS EN INSTITUCIONES FINANCIERAS</t>
  </si>
  <si>
    <t>CUENTA CORRIENTE</t>
  </si>
  <si>
    <t>Davivienda  CTA No.009869998527</t>
  </si>
  <si>
    <t>Davivienda CTA No. 009869999848</t>
  </si>
  <si>
    <t>CUENTA DE AHORRO</t>
  </si>
  <si>
    <t>Davivienda  CTA No. 00980008860-2</t>
  </si>
  <si>
    <t>Davivienda  CTA No. 00980008909-7</t>
  </si>
  <si>
    <t>Davivienda CTA No. 0570009870271948</t>
  </si>
  <si>
    <t>Bancolombia cta 031000782-27</t>
  </si>
  <si>
    <t>Banco Finandina Cta. 9190025216</t>
  </si>
  <si>
    <t>EQUIVALENTES AL EFECTIVO</t>
  </si>
  <si>
    <t>CERTIFICADOS DE DEPÓSITO DE AHORRO A TÉRMINO</t>
  </si>
  <si>
    <t>Certificados de Depósito de Ahorro a término -CDT</t>
  </si>
  <si>
    <t>CONTRIBUC. TASAS E INGRESOS NO TRIBUTARIOS</t>
  </si>
  <si>
    <t>INTERESES</t>
  </si>
  <si>
    <t>Alquiler Parqueadero</t>
  </si>
  <si>
    <t>Festival Centro</t>
  </si>
  <si>
    <t>Deudores Varios</t>
  </si>
  <si>
    <t>IMPRESOS Y PUBLICACIONES</t>
  </si>
  <si>
    <t>Libros, Publicaciones y Revistas</t>
  </si>
  <si>
    <t>PROPIEDADES,PLANTA Y EQUIPO</t>
  </si>
  <si>
    <t>050C00703837 - CASA PPAL: CL 10 3 02/34/36…</t>
  </si>
  <si>
    <t>050C00644191 - CASA PPAL: CL 10 3 40/38</t>
  </si>
  <si>
    <t>050C00322547 - CASA AMARILLA: CL 10 2 62</t>
  </si>
  <si>
    <t>Reforzamiento casa principal calle 10 No 3-02</t>
  </si>
  <si>
    <t>Reforzamiento casa principal auditorio</t>
  </si>
  <si>
    <t>EQUIPO MEDICO Y CIENTIFICO</t>
  </si>
  <si>
    <t>Equipo Medico y Cientifico</t>
  </si>
  <si>
    <t>MUEBLES,ENSERES Y EQUIPO DE OFICINA</t>
  </si>
  <si>
    <t>Mobiliarios y Enseres</t>
  </si>
  <si>
    <t>Equipo y Maquina para Oficina y Contabilidad</t>
  </si>
  <si>
    <t>EQUIPOS DE COMUNICACION Y COMPUTACION</t>
  </si>
  <si>
    <t>Equipos y Maquinas para comunicación</t>
  </si>
  <si>
    <t>Máquinas y Equipos de Computación y accesorios</t>
  </si>
  <si>
    <t>OTROS BIENES MUEBLES EN BODEGA</t>
  </si>
  <si>
    <t>Libros y Publicaciones de Investigación y consulta</t>
  </si>
  <si>
    <t>Software</t>
  </si>
  <si>
    <t>EDIFICIOS Y CASAS</t>
  </si>
  <si>
    <t>050C01495340 - GRIFOS APTO: CL 10 2 83</t>
  </si>
  <si>
    <t>050C01361455 - GRIFOS LOCAL: CL 10 2 85</t>
  </si>
  <si>
    <t>EQUIPOS Y MAQUINAS DE CONSTRUCCIÓN</t>
  </si>
  <si>
    <t>Equipos y Máquinas para construcción</t>
  </si>
  <si>
    <t>MAQUINARIA INDUSTRIAL</t>
  </si>
  <si>
    <t>Maquinaria Industrial</t>
  </si>
  <si>
    <t>Equipo de Seguridad Industrial</t>
  </si>
  <si>
    <t>EQUIPO DE MUSICA</t>
  </si>
  <si>
    <t>Equipo de Música</t>
  </si>
  <si>
    <t>HERRAMIENTAS Y ACCESORIOS</t>
  </si>
  <si>
    <t>Herramientas y Accesorios</t>
  </si>
  <si>
    <t>OTRO EQUIPO MEDICO Y CIENTIFICO</t>
  </si>
  <si>
    <t>Otro Equipo Medico y Cientifico</t>
  </si>
  <si>
    <t>MUEBLES Y ENSERES</t>
  </si>
  <si>
    <t>Muebles y Enseres</t>
  </si>
  <si>
    <t>EQUIPO Y MAQUINA DE OFICINA</t>
  </si>
  <si>
    <t>EQUIPO DE COMUNICACION</t>
  </si>
  <si>
    <t>Equipo de Comunicación</t>
  </si>
  <si>
    <t>EQUIPO DE COMPUTACION</t>
  </si>
  <si>
    <t>EQUIPO DE RESTAURANTE Y CAFETERIA</t>
  </si>
  <si>
    <t>Equipo de Restaurante y Cafeteria</t>
  </si>
  <si>
    <t>OBRAS DE ARTE</t>
  </si>
  <si>
    <t>LIBROS Y PUBLICACIONES DE INVESTIGACION Y CONSULTA</t>
  </si>
  <si>
    <t>DEPRECIACIÓN ACUMULADA DE PROP, PLANTA Y EQUIPO (C</t>
  </si>
  <si>
    <t>Maquinaria y Equipo</t>
  </si>
  <si>
    <t>MUEBLES, ENSERES Y EQUIPOS DE OFICINA</t>
  </si>
  <si>
    <t>Muebles, enseres y Equipo de Oficina</t>
  </si>
  <si>
    <t>Equipos de Comunicación y Computación</t>
  </si>
  <si>
    <t>EQUIPOS DE COMEDOR COCINA DESPENSA Y HOTELERIA</t>
  </si>
  <si>
    <t>Equipos de comedor, cocina, despensa y hotelería</t>
  </si>
  <si>
    <t>BIENES DE USO P E HIST Y CULTURALES EN CONSTRUCCIO</t>
  </si>
  <si>
    <t>OTROS BIENES DE USO P E HIT. Y CULTURALES EN CONST</t>
  </si>
  <si>
    <t>Inmueble Proyecto BRONX  Flauta CLL 9 15-04</t>
  </si>
  <si>
    <t>Inmueble Proyecto BRONX Ant.Esc. de Med</t>
  </si>
  <si>
    <t>Inmueble Proyecto BRONX Esquina Redonda CR 15BIS 9</t>
  </si>
  <si>
    <t>Inmueble proyecto BRONX  "la Huella" Edificio Crea</t>
  </si>
  <si>
    <t>SEGUROS</t>
  </si>
  <si>
    <t>Seguros Pólizas empleados, y bienes muebles e inmu</t>
  </si>
  <si>
    <t>ANTICIPO PARA ADQUISICIÓN DE BIENES Y SERVICIOS</t>
  </si>
  <si>
    <t>Anticipo para adquisición de bienes y servicios</t>
  </si>
  <si>
    <t>EN ADMINISTRACIÓN</t>
  </si>
  <si>
    <t>SDH -DDT  Descuentos O.P</t>
  </si>
  <si>
    <t>RECURSOS E. EN ADMINISTRACIÓN  ERU CONVEIO 072</t>
  </si>
  <si>
    <t>RECURSOS E. EN ADMINISTRACIÓN  ERU CONVEIO 109</t>
  </si>
  <si>
    <t>ENCARGO FIDUCIARIO - FIDUCIA DE ADMINISTRACION</t>
  </si>
  <si>
    <t>Aportes al FONCEP Régimen Cesantias -Ley 50 -1990</t>
  </si>
  <si>
    <t>Con.164 ERU Patrimonio Autóno PAD Bronx Distrito</t>
  </si>
  <si>
    <t>LICENCIAS</t>
  </si>
  <si>
    <t>SOFTWARES</t>
  </si>
  <si>
    <t>AMORTIZACION  ACUM.DE ACTIVOS INTANG. (CR)</t>
  </si>
  <si>
    <t>SOFTWARE</t>
  </si>
  <si>
    <t>ADQUISICION DE BIENES Y SERVICIOS NACIONALES</t>
  </si>
  <si>
    <t>BIENES Y SERVICIOS</t>
  </si>
  <si>
    <t>Contratistas, proveedores y terceros</t>
  </si>
  <si>
    <t>OTROS RECAUDOS A FAVOR DE TERCEROS</t>
  </si>
  <si>
    <t>Rendimientos Financieros a favor de la SDH - DDT</t>
  </si>
  <si>
    <t>Otros recaudos a reintegrar a la SDH - DDT</t>
  </si>
  <si>
    <t>Depósito alquiler auditorio</t>
  </si>
  <si>
    <t>Rendimientos Financieros a favor de la SDH-FDL</t>
  </si>
  <si>
    <t>APORTES A FONDOS PENSIONALES</t>
  </si>
  <si>
    <t>Aportes a fondos pensionales empleado</t>
  </si>
  <si>
    <t>Aportes a Fondo de Solidaridad pensional</t>
  </si>
  <si>
    <t>APORTES A SEGURIDAD SOCIAL EN SALUD</t>
  </si>
  <si>
    <t>Aportes a seg. social en salud empleado</t>
  </si>
  <si>
    <t>SINDICATOS</t>
  </si>
  <si>
    <t>Sindicato - Sintracultur</t>
  </si>
  <si>
    <t>COOPERATIVAS</t>
  </si>
  <si>
    <t>Ahorro Cooperativas</t>
  </si>
  <si>
    <t>LIBRANZAS</t>
  </si>
  <si>
    <t>CONTRATOS DE MEDICINA PREPAGADA</t>
  </si>
  <si>
    <t>Entidades Promotoras de salud -medicina prepagada</t>
  </si>
  <si>
    <t>EMBARGOS JUDICIALES</t>
  </si>
  <si>
    <t>Juzgados</t>
  </si>
  <si>
    <t>CUENTAS DE AHOORO PARA EL FOMENTOA A LA CONSTRUCCI</t>
  </si>
  <si>
    <t>Cuenta de ahorro para el fomento de la construcció</t>
  </si>
  <si>
    <t>OTROS DESCUENTOS DE NOMINA</t>
  </si>
  <si>
    <t>ARL -Positiva</t>
  </si>
  <si>
    <t>Caja de Compesanción Familiar</t>
  </si>
  <si>
    <t>RETENCION EN LA FUENTE E IMPUESTO DE TIMBRE</t>
  </si>
  <si>
    <t>HONORARIOS</t>
  </si>
  <si>
    <t>Honorarios 10%</t>
  </si>
  <si>
    <t>Honorarios 11%</t>
  </si>
  <si>
    <t>SERVICIOS</t>
  </si>
  <si>
    <t>Servicios  1%</t>
  </si>
  <si>
    <t>Servicios  2%</t>
  </si>
  <si>
    <t>Servicios  3.5%</t>
  </si>
  <si>
    <t>Servicios  4%</t>
  </si>
  <si>
    <t>ARRENDAMIENTOS</t>
  </si>
  <si>
    <t>Arrendamientos 3.5%</t>
  </si>
  <si>
    <t>COMPRAS</t>
  </si>
  <si>
    <t>Compras 2.5%</t>
  </si>
  <si>
    <t>PAGOS O ABONOS EN CUENTA EN EL EXTERIOR</t>
  </si>
  <si>
    <t>PAGO AL EXTERIOR 15%</t>
  </si>
  <si>
    <t>RENTAS DE TRABAJO</t>
  </si>
  <si>
    <t>Rentas de trabajo- Salarios</t>
  </si>
  <si>
    <t>Rentas de trabajo por Honorarios</t>
  </si>
  <si>
    <t>IMPUESTO A LAS VENTAS RETENIDO POR CONSIGNAR</t>
  </si>
  <si>
    <t>Impuesto a las Ventas retenido por consignar</t>
  </si>
  <si>
    <t>CONTRATOS DE CONSTRUCCIÓN</t>
  </si>
  <si>
    <t>Contratos de obra</t>
  </si>
  <si>
    <t>RETENCION DE IMPUESTO DE INDUSTRIA Y COMERCIO POR</t>
  </si>
  <si>
    <t>Retención de Industria y Comercio por compras</t>
  </si>
  <si>
    <t>IMPUESTO SOLIDARIO OBLIGATORIO COVID 19</t>
  </si>
  <si>
    <t>IMPUESTO SOLIDARIO POR EL COVID 19 - 15%</t>
  </si>
  <si>
    <t>IMPUESTO SOLIDARIO POR EL COVID 19 - 16%</t>
  </si>
  <si>
    <t>IMPUESTO SOLIDARIO POR EL COVID 19 - 17%</t>
  </si>
  <si>
    <t>IMPUESTO SOLIDARIO POR EL COVID 19 - 20%</t>
  </si>
  <si>
    <t>DCTO NOM OBLIG IMPUESTO SOLIDARIO COVID 19</t>
  </si>
  <si>
    <t>IMPUESTO SOLIDARIO VOLUNTARIO COVID 19</t>
  </si>
  <si>
    <t>DCTO NOMINA VOLUNTARIO IMPUESTO SOLIDARIO COVID 19</t>
  </si>
  <si>
    <t>OTRAS RETENCIONES</t>
  </si>
  <si>
    <t>Retencion en la fuente por premios y estimulos 2.5</t>
  </si>
  <si>
    <t>Retencion en la fuente por premios y estimulos 3.5</t>
  </si>
  <si>
    <t>CONTRIBUCIONES</t>
  </si>
  <si>
    <t>Contribución especial por Contrato de Obra Pública</t>
  </si>
  <si>
    <t>ESTAMPILLAS</t>
  </si>
  <si>
    <t>Estampilla Universidad Distrital</t>
  </si>
  <si>
    <t>Estampilla Procultura</t>
  </si>
  <si>
    <t>Estampilla para el Bienestar del Adulto Mayor</t>
  </si>
  <si>
    <t>Estampilla Universidad Pedagogica Nacional</t>
  </si>
  <si>
    <t>IMPUESTO AL VALOR AGREGADO-IVA</t>
  </si>
  <si>
    <t>VENTA DE SERVICIOS</t>
  </si>
  <si>
    <t>Venta de Servicios</t>
  </si>
  <si>
    <t>Laborales</t>
  </si>
  <si>
    <t>APORTES AL ICBF Y AL SENA</t>
  </si>
  <si>
    <t>Aportes al ICBF</t>
  </si>
  <si>
    <t>Aportes al SENA</t>
  </si>
  <si>
    <t>SERVICIOS PÚBLICOS</t>
  </si>
  <si>
    <t>Servicios Públicos</t>
  </si>
  <si>
    <t>Otras cuentas por pagar</t>
  </si>
  <si>
    <t>NOMINAS POR PAGAR</t>
  </si>
  <si>
    <t>CESANTIAS</t>
  </si>
  <si>
    <t>Cesantias</t>
  </si>
  <si>
    <t>INTERESES SOBRE CESANTIAS</t>
  </si>
  <si>
    <t>Intereses sobre Cesantias</t>
  </si>
  <si>
    <t>VACACIONES</t>
  </si>
  <si>
    <t>PRIMA DE VACACIONES</t>
  </si>
  <si>
    <t>Prima de Vacaciones</t>
  </si>
  <si>
    <t>PRIMA DE SERVICIOS</t>
  </si>
  <si>
    <t>Prima de Servicios</t>
  </si>
  <si>
    <t>PRIMA DE NAVIDAD</t>
  </si>
  <si>
    <t>Prima de Navidad</t>
  </si>
  <si>
    <t>BONIFICACIONES</t>
  </si>
  <si>
    <t>Bonificaciones por servicios prestados</t>
  </si>
  <si>
    <t>Bonificación por recreación</t>
  </si>
  <si>
    <t>APORTES A FONDO PENSIONALES-EMPLEADOR</t>
  </si>
  <si>
    <t>Aportes a Fondo Pensionales-Empleador</t>
  </si>
  <si>
    <t>Aportes a seguridad social en salud - Empleador</t>
  </si>
  <si>
    <t>INCAPACIDADES</t>
  </si>
  <si>
    <t>Incapacidades</t>
  </si>
  <si>
    <t>Reconocimiento por permanencia</t>
  </si>
  <si>
    <t>OTROS BENEFICIOS A LOS EMPLEADOS A LARGO PLAZO</t>
  </si>
  <si>
    <t>Reconocimiento por Permanencia Causado</t>
  </si>
  <si>
    <t>Reconoc.por Perman.Cuota Exigible Prox. Vigencia</t>
  </si>
  <si>
    <t>Reconocimiento por Permanencia Estimado</t>
  </si>
  <si>
    <t>PROVISIONES</t>
  </si>
  <si>
    <t>LABORALES</t>
  </si>
  <si>
    <t>RECURSOS RECIBIDOS EN ADMINISTRACIÓN</t>
  </si>
  <si>
    <t>EN ADMINISTRACION FDL LOS MARTIRES</t>
  </si>
  <si>
    <t>EN ADMINISTRACION FDL LACANDELARIA</t>
  </si>
  <si>
    <t>EN ADMINISTRACION FDL SANTAFE</t>
  </si>
  <si>
    <t>PATRIMONIO</t>
  </si>
  <si>
    <t>Fundación Gilberto Alzate Avendaño</t>
  </si>
  <si>
    <t>RESULTADOS DE EJERCICIOS ANTERIORES</t>
  </si>
  <si>
    <t>UTILIDADES O EXCEDENTES ACUMULADOS</t>
  </si>
  <si>
    <t>Excedente acumulado</t>
  </si>
  <si>
    <t>PERDIDA O DEFICIT ACUMULADOS</t>
  </si>
  <si>
    <t>Déficit acumulado</t>
  </si>
  <si>
    <t>AJUSTE DE PASIVOS</t>
  </si>
  <si>
    <t>GASTOS DE NOMINA</t>
  </si>
  <si>
    <t>CONTRIBUCIONES, TASAS E INGRS. NO TRIBUTARIOS</t>
  </si>
  <si>
    <t>OTRAS CONTRIBUCIONES, TASAS E INGRESOS NO TRIBUTAR</t>
  </si>
  <si>
    <t>Clubes y talleres - cursos</t>
  </si>
  <si>
    <t>FUNCIONAMIENTO</t>
  </si>
  <si>
    <t>Transferencias recibidas de la SDH -Funcionamiento</t>
  </si>
  <si>
    <t>INVERSION</t>
  </si>
  <si>
    <t>Transferencias recibidas de la SDH -Inversión</t>
  </si>
  <si>
    <t>INTERESES SOBRE DEPOSITOS EN INSTITUCIONES FINANCI</t>
  </si>
  <si>
    <t>Intereses recibidos sobre cuentas bancarias</t>
  </si>
  <si>
    <t>ARRENDAMIENTO OPERATIVO</t>
  </si>
  <si>
    <t>Arrendamiento Parqueadero</t>
  </si>
  <si>
    <t>RECUPERACIONES</t>
  </si>
  <si>
    <t>Recuperaciones</t>
  </si>
  <si>
    <t>RESPONSABILIDADES FISCALES</t>
  </si>
  <si>
    <t>Responsabilidades Fiscales</t>
  </si>
  <si>
    <t>OTROS INGRESOS DIVERSOS</t>
  </si>
  <si>
    <t>Otros ingresos Diversos</t>
  </si>
  <si>
    <t>SUELDOS</t>
  </si>
  <si>
    <t>Sueldos</t>
  </si>
  <si>
    <t>HORAS EXTRAS Y FESTIVOS</t>
  </si>
  <si>
    <t>Horas Extras y Festivos</t>
  </si>
  <si>
    <t>GASTOS DE REPRESENTACIÓN</t>
  </si>
  <si>
    <t>Gastos de Representación</t>
  </si>
  <si>
    <t>PRIMA TÉCNICA</t>
  </si>
  <si>
    <t>Prima Técnica</t>
  </si>
  <si>
    <t>Bonificaciones por sevicios prestados</t>
  </si>
  <si>
    <t>AUXILIO DE TRANSPORTE</t>
  </si>
  <si>
    <t>Auxilio de Transporte</t>
  </si>
  <si>
    <t>AUXILIO DE CONECTIVIDAD</t>
  </si>
  <si>
    <t>Auxilio de Conectividad</t>
  </si>
  <si>
    <t>SUBSIDIO DE ALIMENTACIÓN</t>
  </si>
  <si>
    <t>Subsidio de Alimentación</t>
  </si>
  <si>
    <t>CONTRIBUCIONES IMPUTADAS</t>
  </si>
  <si>
    <t>APORTES A CAJAS DE COMPENSACION FAMILIAR</t>
  </si>
  <si>
    <t>Aportes a Cajas de Compensación Familiar</t>
  </si>
  <si>
    <t>COTIZACIONES A SEGURIDAD SOCIAL EN SALUD</t>
  </si>
  <si>
    <t>Cotizaciones a Seguridad Social en Salud</t>
  </si>
  <si>
    <t>COTIZACIONES A RIESGOS PROFESIONALES</t>
  </si>
  <si>
    <t>Cotizaciones a Riesgos Profesionales</t>
  </si>
  <si>
    <t>COTIZACIONES A ENTIDADES REGIMEN PRIMA MEDIA</t>
  </si>
  <si>
    <t>Colpensiones</t>
  </si>
  <si>
    <t>COTIZACIONES A ENTIDADES REGIMEN AHORRO INDIVIDUAL</t>
  </si>
  <si>
    <t>Fondos Privados de Pensiones</t>
  </si>
  <si>
    <t>APORTES AL ICBF</t>
  </si>
  <si>
    <t>APORTES AL SENA</t>
  </si>
  <si>
    <t>INTERESES A LAS CESANTIAS</t>
  </si>
  <si>
    <t>Intereses a las Cesantias</t>
  </si>
  <si>
    <t>BONIFICACIÓN ESPECIAL DE RECREACIÓN</t>
  </si>
  <si>
    <t>Bonificación Especial de Recreación</t>
  </si>
  <si>
    <t>OTRAS PRIMAS</t>
  </si>
  <si>
    <t>Prima de Antigüedad</t>
  </si>
  <si>
    <t>CAPACITACION,BIENESTAR SOCIAL Y ESTIMULOS</t>
  </si>
  <si>
    <t>Capacitación Bienestar Social y Estimulos</t>
  </si>
  <si>
    <t>VIGILANCIA Y SEGURIDAD</t>
  </si>
  <si>
    <t>Vigilancia y Seguridad</t>
  </si>
  <si>
    <t>MATERIALES Y SUMINISTROS</t>
  </si>
  <si>
    <t>Materiales y suministros</t>
  </si>
  <si>
    <t>Control Administrativo</t>
  </si>
  <si>
    <t>MANTENIMIENTO</t>
  </si>
  <si>
    <t>SERVICIOS PUBLICOS</t>
  </si>
  <si>
    <t>Arrendamineto Operativo</t>
  </si>
  <si>
    <t>PUBLICIDAD Y PROPAGANDA</t>
  </si>
  <si>
    <t>Publicidad y propaganda</t>
  </si>
  <si>
    <t>IMPRESOS,PUBLICACIONES,SUSCRIPCIONES Y AFILIACIONE</t>
  </si>
  <si>
    <t>Impresos , Publicaciones, suscripciones  afiliacio</t>
  </si>
  <si>
    <t>COMUNICACIONES Y TRANSPORTE</t>
  </si>
  <si>
    <t>Comunicaciones y Transporte</t>
  </si>
  <si>
    <t>SEGUROS GENERALES</t>
  </si>
  <si>
    <t>Seguros Generales -Seguro Obligatorio</t>
  </si>
  <si>
    <t>Seguro de Automóviles</t>
  </si>
  <si>
    <t>Seguro de Manejo</t>
  </si>
  <si>
    <t>Seguro de Sustracción</t>
  </si>
  <si>
    <t>Seguro de Responsabilidad Civil</t>
  </si>
  <si>
    <t>Seguro de Terremoto</t>
  </si>
  <si>
    <t>Seguro de Equipo eléctrico</t>
  </si>
  <si>
    <t>Seguro de Manejo global</t>
  </si>
  <si>
    <t>PROMOCION Y DIVULGACION</t>
  </si>
  <si>
    <t>Promoción y Divulgación</t>
  </si>
  <si>
    <t>SEGURIDAD INDUSTRIAL</t>
  </si>
  <si>
    <t>SERVICIO DE ASEO, CAFETERIA, RESTAURANTE Y LAVANDE</t>
  </si>
  <si>
    <t>Servicio de aseo, cafeteria, restaurante y lavande</t>
  </si>
  <si>
    <t>ELEMENTOS DE ASEO,LAVANDERIA Y CAFETERIA</t>
  </si>
  <si>
    <t>Elementos de aseo, lavanderia y cafeteria</t>
  </si>
  <si>
    <t>LICENCIAS Y SALVOCONDUCTOS</t>
  </si>
  <si>
    <t>EQUIPO DE SEGURIDAD INDUSTRIAL</t>
  </si>
  <si>
    <t>GASTOS LEGALES</t>
  </si>
  <si>
    <t>Autenticaciones, gastos de registro</t>
  </si>
  <si>
    <t>OTROS GASTOS GENERALES</t>
  </si>
  <si>
    <t>Otros Gastos Generales</t>
  </si>
  <si>
    <t>DETERIORO, DEPRECIACIONES, AMORTIZACIONES Y PROVIS</t>
  </si>
  <si>
    <t>MUEBLES ENSERES Y EQUIPO DE OFICINA</t>
  </si>
  <si>
    <t>DEPRECIACIÓN DE PROPIEDADES, PLANTA Y EQUIPO</t>
  </si>
  <si>
    <t>EQUIPO MÉDICO Y CIENTIFICO</t>
  </si>
  <si>
    <t>Equipo médico y científico</t>
  </si>
  <si>
    <t>EQUIPO DE COMUNICACIÓN Y COMPUTACIÓN</t>
  </si>
  <si>
    <t>EQUIPO DE COMEDOR, COCINA, DESPENSA Y HOTELERIA</t>
  </si>
  <si>
    <t>AMORTIZACION DE ACTIVOS INTANGIBLES</t>
  </si>
  <si>
    <t>PROVISIÓN LITIGIOS Y DEMANDAS</t>
  </si>
  <si>
    <t>ADMINISTRATIVAS</t>
  </si>
  <si>
    <t>ASIGNACION BIENES Y SERVICIOS</t>
  </si>
  <si>
    <t>1115 -FOMENTO PARA LAS ARTES Y LA CULTURA</t>
  </si>
  <si>
    <t>1164- INTERVENCIÓN PARA TRANSF. DEL CENTRO BOGOTÁ</t>
  </si>
  <si>
    <t>1162- FORTALEC. PARA EL EQUIPAMIENTO MISIONAL</t>
  </si>
  <si>
    <t>0475-185 FORTALECIMIENTO INSTITUCIONAL</t>
  </si>
  <si>
    <t>7032-189 DOTACION ADECUACIÓN Y MANTENIMIENTO</t>
  </si>
  <si>
    <t>7529-157 DESARROLLO BIBLIOTECA -FUGA</t>
  </si>
  <si>
    <t>7528-157 DISTRITO CREATIVO CULTURAL CENTRO</t>
  </si>
  <si>
    <t>7537-139 FORTALECIMIENTO DE LA INFRAESTRUCTURA CUL</t>
  </si>
  <si>
    <t>7682-DESARROLLO Y FOMENTO A LAS PRACTICAS ARTISTIC</t>
  </si>
  <si>
    <t>7664- TRANSFORMACION CULTURAL DE IMAGINARIOS DEL C</t>
  </si>
  <si>
    <t>7674- DESARROLLO DEL BRONX DISTRITO CREATIVO EN BO</t>
  </si>
  <si>
    <t>7713- FORTALECIMIENTO DEL ECOSISTEMA DE LA ECONOMI</t>
  </si>
  <si>
    <t>7724- MEJORAMIENTO Y CONSERVACION DE LA INFRAESTRU</t>
  </si>
  <si>
    <t>7760- MODERNIZACION DE LA ARQUITECTURA INSTITUCION</t>
  </si>
  <si>
    <t>DEVOLUCIONES DE INGRESOS</t>
  </si>
  <si>
    <t>Reintegros a la SDH</t>
  </si>
  <si>
    <t>COMISIONES SERVICIOS FINANCIEROS</t>
  </si>
  <si>
    <t>Comisiones cobrada por los bancos</t>
  </si>
  <si>
    <t>PERDIDA POR BAJA EN CUENTAS DE ACTIVOS NO FINANCIE</t>
  </si>
  <si>
    <t>Pérdida por baja en cta de activo no monetarios</t>
  </si>
  <si>
    <t>OTROS GASTOS DIVERSOS</t>
  </si>
  <si>
    <t>LITIGIOS Y MECANISMOS ALTERNATIVOS DE SOLUCIÓN DE</t>
  </si>
  <si>
    <t>PROPIEDADES PLANTA Y EQUIPO</t>
  </si>
  <si>
    <t>Bienes entregados a IDARTES en comodato</t>
  </si>
  <si>
    <t>RESPONSABILIDADES</t>
  </si>
  <si>
    <t>EN PROCESO ANTE AUTORIDAD COMPETENTE</t>
  </si>
  <si>
    <t>En proceso ante autoridad competente</t>
  </si>
  <si>
    <t>DERECHOS CONTINGENTES POR _ CONTRA (CR)</t>
  </si>
  <si>
    <t>Litigios y mecanismos alternativos de solución</t>
  </si>
  <si>
    <t>DEUDORAS DE CONTROL POR CONTRA (CR)</t>
  </si>
  <si>
    <t>BIENES ENTRAGOS A TERCEROS</t>
  </si>
  <si>
    <t>RESPONSABILIDADES EN PROCESOS</t>
  </si>
  <si>
    <t>Responsabilidades</t>
  </si>
  <si>
    <t>ADMINISTRATIVOS</t>
  </si>
  <si>
    <t>Litigios y mecanismos alternativos de solución de</t>
  </si>
  <si>
    <t>LITIGIOS O DEMANDAS</t>
  </si>
  <si>
    <t>Por Convenios o contratos</t>
  </si>
  <si>
    <t xml:space="preserve">INGRESOS </t>
  </si>
  <si>
    <t>ESTADO DE ACTIVIDAD FINANCIERA ECONOMICA, SOCIAL Y AMBIENTAL</t>
  </si>
  <si>
    <t xml:space="preserve">ACTIVOS INTANGIBLES </t>
  </si>
  <si>
    <t>Julio de 2020</t>
  </si>
  <si>
    <t>Julio de 2021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</si>
</sst>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\-mmm\-yyyy;@"/>
    <numFmt numFmtId="173" formatCode="[$-C0A]mmm\-yy;@"/>
    <numFmt numFmtId="174" formatCode="_(* #,##0_);_(* \(#,##0\);_(* &quot;-&quot;??_);_(@_)"/>
    <numFmt numFmtId="175" formatCode="[$-240A]dddd\,\ d\ &quot;de&quot;\ mmmm\ &quot;de&quot;\ yyyy"/>
    <numFmt numFmtId="176" formatCode="[$-240A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55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CC"/>
      <name val="Arial"/>
      <family val="2"/>
    </font>
    <font>
      <sz val="11"/>
      <color theme="0" tint="-0.3499799966812134"/>
      <name val="Calibri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4" borderId="0" applyNumberFormat="0" applyBorder="0" applyAlignment="0" applyProtection="0"/>
    <xf numFmtId="0" fontId="14" fillId="6" borderId="1" applyNumberFormat="0" applyAlignment="0" applyProtection="0"/>
    <xf numFmtId="0" fontId="39" fillId="16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40" fillId="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21" borderId="0" applyNumberFormat="0" applyBorder="0" applyAlignment="0" applyProtection="0"/>
    <xf numFmtId="0" fontId="1" fillId="22" borderId="5" applyNumberFormat="0" applyFont="0" applyAlignment="0" applyProtection="0"/>
    <xf numFmtId="9" fontId="1" fillId="0" borderId="0" applyFont="0" applyFill="0" applyBorder="0" applyAlignment="0" applyProtection="0"/>
    <xf numFmtId="0" fontId="44" fillId="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5" fillId="0" borderId="8" applyNumberFormat="0" applyFill="0" applyAlignment="0" applyProtection="0"/>
    <xf numFmtId="0" fontId="47" fillId="0" borderId="9" applyNumberFormat="0" applyFill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7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48" fillId="2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49" fillId="0" borderId="0" xfId="50" applyNumberFormat="1" applyFont="1" applyAlignment="1">
      <alignment horizontal="right"/>
    </xf>
    <xf numFmtId="3" fontId="49" fillId="0" borderId="0" xfId="0" applyNumberFormat="1" applyFont="1" applyAlignment="1">
      <alignment horizontal="right"/>
    </xf>
    <xf numFmtId="169" fontId="0" fillId="0" borderId="0" xfId="5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3" fontId="49" fillId="0" borderId="0" xfId="50" applyNumberFormat="1" applyFont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169" fontId="0" fillId="0" borderId="0" xfId="50" applyFont="1" applyAlignment="1">
      <alignment vertical="center"/>
    </xf>
    <xf numFmtId="4" fontId="0" fillId="0" borderId="0" xfId="0" applyNumberFormat="1" applyAlignment="1">
      <alignment vertical="center"/>
    </xf>
    <xf numFmtId="3" fontId="50" fillId="24" borderId="11" xfId="0" applyNumberFormat="1" applyFont="1" applyFill="1" applyBorder="1" applyAlignment="1">
      <alignment horizontal="center" vertical="center" wrapText="1"/>
    </xf>
    <xf numFmtId="3" fontId="50" fillId="24" borderId="12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/>
    </xf>
    <xf numFmtId="3" fontId="8" fillId="0" borderId="0" xfId="50" applyNumberFormat="1" applyFont="1" applyFill="1" applyAlignment="1">
      <alignment horizontal="right" vertical="center"/>
    </xf>
    <xf numFmtId="3" fontId="8" fillId="0" borderId="13" xfId="5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52" fillId="0" borderId="13" xfId="0" applyFont="1" applyFill="1" applyBorder="1" applyAlignment="1">
      <alignment horizontal="left" vertical="center"/>
    </xf>
    <xf numFmtId="3" fontId="52" fillId="0" borderId="13" xfId="50" applyNumberFormat="1" applyFont="1" applyFill="1" applyBorder="1" applyAlignment="1">
      <alignment horizontal="right" vertical="center"/>
    </xf>
    <xf numFmtId="0" fontId="53" fillId="0" borderId="13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/>
    </xf>
    <xf numFmtId="3" fontId="53" fillId="0" borderId="14" xfId="50" applyNumberFormat="1" applyFont="1" applyFill="1" applyBorder="1" applyAlignment="1">
      <alignment horizontal="right" vertical="center"/>
    </xf>
    <xf numFmtId="3" fontId="53" fillId="0" borderId="13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left" vertical="center"/>
    </xf>
    <xf numFmtId="3" fontId="49" fillId="0" borderId="13" xfId="50" applyNumberFormat="1" applyFont="1" applyFill="1" applyBorder="1" applyAlignment="1">
      <alignment horizontal="right"/>
    </xf>
    <xf numFmtId="3" fontId="49" fillId="0" borderId="13" xfId="0" applyNumberFormat="1" applyFont="1" applyFill="1" applyBorder="1" applyAlignment="1">
      <alignment horizontal="right"/>
    </xf>
    <xf numFmtId="3" fontId="53" fillId="0" borderId="13" xfId="5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 wrapText="1"/>
    </xf>
    <xf numFmtId="3" fontId="53" fillId="0" borderId="1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49" fillId="0" borderId="14" xfId="50" applyNumberFormat="1" applyFont="1" applyFill="1" applyBorder="1" applyAlignment="1">
      <alignment horizontal="right"/>
    </xf>
    <xf numFmtId="3" fontId="49" fillId="0" borderId="13" xfId="50" applyNumberFormat="1" applyFont="1" applyBorder="1" applyAlignment="1">
      <alignment horizontal="right"/>
    </xf>
    <xf numFmtId="3" fontId="49" fillId="0" borderId="13" xfId="0" applyNumberFormat="1" applyFont="1" applyBorder="1" applyAlignment="1">
      <alignment horizontal="right"/>
    </xf>
    <xf numFmtId="0" fontId="51" fillId="0" borderId="14" xfId="0" applyFont="1" applyFill="1" applyBorder="1" applyAlignment="1">
      <alignment horizontal="left" vertical="center" wrapText="1"/>
    </xf>
    <xf numFmtId="3" fontId="55" fillId="0" borderId="13" xfId="50" applyNumberFormat="1" applyFont="1" applyBorder="1" applyAlignment="1">
      <alignment horizontal="right"/>
    </xf>
    <xf numFmtId="0" fontId="51" fillId="0" borderId="14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4" fillId="0" borderId="16" xfId="0" applyFont="1" applyFill="1" applyBorder="1" applyAlignment="1">
      <alignment horizontal="left" wrapText="1"/>
    </xf>
    <xf numFmtId="0" fontId="54" fillId="0" borderId="16" xfId="0" applyFont="1" applyFill="1" applyBorder="1" applyAlignment="1">
      <alignment/>
    </xf>
    <xf numFmtId="0" fontId="55" fillId="0" borderId="16" xfId="0" applyFont="1" applyFill="1" applyBorder="1" applyAlignment="1">
      <alignment horizontal="left" wrapText="1"/>
    </xf>
    <xf numFmtId="0" fontId="53" fillId="0" borderId="16" xfId="0" applyFont="1" applyFill="1" applyBorder="1" applyAlignment="1">
      <alignment horizontal="left" wrapText="1"/>
    </xf>
    <xf numFmtId="0" fontId="54" fillId="0" borderId="17" xfId="0" applyFont="1" applyFill="1" applyBorder="1" applyAlignment="1">
      <alignment/>
    </xf>
    <xf numFmtId="3" fontId="49" fillId="0" borderId="18" xfId="50" applyNumberFormat="1" applyFont="1" applyBorder="1" applyAlignment="1">
      <alignment horizontal="right"/>
    </xf>
    <xf numFmtId="3" fontId="49" fillId="0" borderId="18" xfId="0" applyNumberFormat="1" applyFont="1" applyBorder="1" applyAlignment="1">
      <alignment horizontal="right"/>
    </xf>
    <xf numFmtId="0" fontId="51" fillId="0" borderId="13" xfId="0" applyFont="1" applyFill="1" applyBorder="1" applyAlignment="1">
      <alignment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5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49" fillId="25" borderId="0" xfId="50" applyNumberFormat="1" applyFont="1" applyFill="1" applyAlignment="1">
      <alignment horizontal="right"/>
    </xf>
    <xf numFmtId="3" fontId="49" fillId="25" borderId="0" xfId="0" applyNumberFormat="1" applyFont="1" applyFill="1" applyAlignment="1">
      <alignment horizontal="right"/>
    </xf>
    <xf numFmtId="3" fontId="49" fillId="0" borderId="19" xfId="50" applyNumberFormat="1" applyFont="1" applyBorder="1" applyAlignment="1">
      <alignment horizontal="right"/>
    </xf>
    <xf numFmtId="0" fontId="54" fillId="0" borderId="0" xfId="0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55" fillId="0" borderId="0" xfId="50" applyNumberFormat="1" applyFont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left"/>
    </xf>
    <xf numFmtId="0" fontId="11" fillId="23" borderId="0" xfId="0" applyFont="1" applyFill="1" applyBorder="1" applyAlignment="1">
      <alignment horizontal="left"/>
    </xf>
    <xf numFmtId="0" fontId="10" fillId="2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9" fontId="57" fillId="0" borderId="0" xfId="50" applyFont="1" applyAlignment="1">
      <alignment vertical="center"/>
    </xf>
    <xf numFmtId="4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51" fillId="0" borderId="13" xfId="0" applyNumberFormat="1" applyFont="1" applyFill="1" applyBorder="1" applyAlignment="1">
      <alignment horizontal="left" vertical="center" wrapText="1"/>
    </xf>
    <xf numFmtId="1" fontId="52" fillId="0" borderId="13" xfId="0" applyNumberFormat="1" applyFont="1" applyFill="1" applyBorder="1" applyAlignment="1">
      <alignment horizontal="left" vertical="center" wrapText="1"/>
    </xf>
    <xf numFmtId="1" fontId="53" fillId="0" borderId="13" xfId="0" applyNumberFormat="1" applyFont="1" applyFill="1" applyBorder="1" applyAlignment="1">
      <alignment horizontal="left" vertical="center" wrapText="1"/>
    </xf>
    <xf numFmtId="1" fontId="54" fillId="0" borderId="13" xfId="0" applyNumberFormat="1" applyFont="1" applyFill="1" applyBorder="1" applyAlignment="1">
      <alignment horizontal="left" vertical="center" wrapText="1"/>
    </xf>
    <xf numFmtId="1" fontId="53" fillId="0" borderId="13" xfId="0" applyNumberFormat="1" applyFont="1" applyFill="1" applyBorder="1" applyAlignment="1">
      <alignment horizontal="left" vertical="center"/>
    </xf>
    <xf numFmtId="1" fontId="56" fillId="0" borderId="21" xfId="0" applyNumberFormat="1" applyFont="1" applyFill="1" applyBorder="1" applyAlignment="1">
      <alignment horizontal="left"/>
    </xf>
    <xf numFmtId="1" fontId="55" fillId="0" borderId="10" xfId="0" applyNumberFormat="1" applyFont="1" applyFill="1" applyBorder="1" applyAlignment="1">
      <alignment horizontal="left"/>
    </xf>
    <xf numFmtId="1" fontId="53" fillId="0" borderId="10" xfId="0" applyNumberFormat="1" applyFont="1" applyFill="1" applyBorder="1" applyAlignment="1">
      <alignment horizontal="left"/>
    </xf>
    <xf numFmtId="1" fontId="54" fillId="0" borderId="10" xfId="0" applyNumberFormat="1" applyFont="1" applyFill="1" applyBorder="1" applyAlignment="1">
      <alignment horizontal="left"/>
    </xf>
    <xf numFmtId="1" fontId="54" fillId="0" borderId="22" xfId="0" applyNumberFormat="1" applyFont="1" applyFill="1" applyBorder="1" applyAlignment="1">
      <alignment horizontal="left"/>
    </xf>
    <xf numFmtId="1" fontId="51" fillId="0" borderId="13" xfId="0" applyNumberFormat="1" applyFont="1" applyFill="1" applyBorder="1" applyAlignment="1">
      <alignment horizontal="left"/>
    </xf>
    <xf numFmtId="1" fontId="54" fillId="0" borderId="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0" fontId="54" fillId="0" borderId="10" xfId="0" applyNumberFormat="1" applyFont="1" applyFill="1" applyBorder="1" applyAlignment="1">
      <alignment horizontal="left"/>
    </xf>
    <xf numFmtId="3" fontId="50" fillId="24" borderId="18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/>
    </xf>
    <xf numFmtId="3" fontId="49" fillId="0" borderId="0" xfId="50" applyNumberFormat="1" applyFont="1" applyAlignment="1">
      <alignment horizontal="center" vertical="center"/>
    </xf>
    <xf numFmtId="174" fontId="50" fillId="24" borderId="18" xfId="0" applyNumberFormat="1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left"/>
    </xf>
    <xf numFmtId="174" fontId="50" fillId="24" borderId="18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3" fontId="50" fillId="24" borderId="18" xfId="50" applyNumberFormat="1" applyFont="1" applyFill="1" applyBorder="1" applyAlignment="1">
      <alignment horizontal="center" vertical="center" wrapText="1"/>
    </xf>
    <xf numFmtId="3" fontId="10" fillId="0" borderId="24" xfId="50" applyNumberFormat="1" applyFont="1" applyBorder="1" applyAlignment="1">
      <alignment horizontal="center"/>
    </xf>
    <xf numFmtId="3" fontId="50" fillId="24" borderId="14" xfId="0" applyNumberFormat="1" applyFont="1" applyFill="1" applyBorder="1" applyAlignment="1">
      <alignment horizontal="center" vertical="center" wrapText="1"/>
    </xf>
    <xf numFmtId="3" fontId="50" fillId="24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26" borderId="0" xfId="0" applyFont="1" applyFill="1" applyBorder="1" applyAlignment="1">
      <alignment/>
    </xf>
    <xf numFmtId="0" fontId="32" fillId="27" borderId="0" xfId="0" applyFont="1" applyFill="1" applyBorder="1" applyAlignment="1">
      <alignment horizontal="left"/>
    </xf>
    <xf numFmtId="0" fontId="10" fillId="26" borderId="0" xfId="0" applyFont="1" applyFill="1" applyBorder="1" applyAlignment="1" applyProtection="1">
      <alignment/>
      <protection locked="0"/>
    </xf>
    <xf numFmtId="3" fontId="1" fillId="26" borderId="0" xfId="0" applyNumberFormat="1" applyFont="1" applyFill="1" applyBorder="1" applyAlignment="1" applyProtection="1">
      <alignment/>
      <protection/>
    </xf>
    <xf numFmtId="0" fontId="10" fillId="26" borderId="0" xfId="0" applyFont="1" applyFill="1" applyAlignment="1">
      <alignment/>
    </xf>
    <xf numFmtId="0" fontId="10" fillId="26" borderId="0" xfId="0" applyFont="1" applyFill="1" applyAlignment="1" applyProtection="1">
      <alignment/>
      <protection locked="0"/>
    </xf>
    <xf numFmtId="3" fontId="10" fillId="26" borderId="0" xfId="0" applyNumberFormat="1" applyFont="1" applyFill="1" applyAlignment="1" applyProtection="1">
      <alignment/>
      <protection locked="0"/>
    </xf>
    <xf numFmtId="0" fontId="10" fillId="26" borderId="0" xfId="0" applyFont="1" applyFill="1" applyBorder="1" applyAlignment="1">
      <alignment/>
    </xf>
    <xf numFmtId="172" fontId="32" fillId="27" borderId="0" xfId="0" applyNumberFormat="1" applyFont="1" applyFill="1" applyBorder="1" applyAlignment="1" applyProtection="1">
      <alignment horizontal="center"/>
      <protection/>
    </xf>
    <xf numFmtId="3" fontId="33" fillId="27" borderId="0" xfId="0" applyNumberFormat="1" applyFont="1" applyFill="1" applyBorder="1" applyAlignment="1" applyProtection="1">
      <alignment/>
      <protection/>
    </xf>
    <xf numFmtId="0" fontId="33" fillId="26" borderId="0" xfId="0" applyFont="1" applyFill="1" applyBorder="1" applyAlignment="1">
      <alignment/>
    </xf>
    <xf numFmtId="3" fontId="10" fillId="27" borderId="0" xfId="0" applyNumberFormat="1" applyFont="1" applyFill="1" applyBorder="1" applyAlignment="1" applyProtection="1">
      <alignment/>
      <protection/>
    </xf>
    <xf numFmtId="0" fontId="10" fillId="27" borderId="0" xfId="0" applyFont="1" applyFill="1" applyBorder="1" applyAlignment="1">
      <alignment horizontal="left"/>
    </xf>
    <xf numFmtId="3" fontId="10" fillId="27" borderId="26" xfId="0" applyNumberFormat="1" applyFont="1" applyFill="1" applyBorder="1" applyAlignment="1" applyProtection="1">
      <alignment/>
      <protection/>
    </xf>
    <xf numFmtId="0" fontId="32" fillId="26" borderId="0" xfId="0" applyFont="1" applyFill="1" applyAlignment="1">
      <alignment/>
    </xf>
    <xf numFmtId="3" fontId="33" fillId="26" borderId="0" xfId="0" applyNumberFormat="1" applyFont="1" applyFill="1" applyBorder="1" applyAlignment="1">
      <alignment/>
    </xf>
    <xf numFmtId="0" fontId="35" fillId="26" borderId="0" xfId="0" applyFont="1" applyFill="1" applyBorder="1" applyAlignment="1">
      <alignment/>
    </xf>
    <xf numFmtId="0" fontId="10" fillId="27" borderId="0" xfId="0" applyFont="1" applyFill="1" applyBorder="1" applyAlignment="1">
      <alignment/>
    </xf>
    <xf numFmtId="3" fontId="10" fillId="26" borderId="0" xfId="0" applyNumberFormat="1" applyFont="1" applyFill="1" applyAlignment="1">
      <alignment/>
    </xf>
    <xf numFmtId="0" fontId="33" fillId="27" borderId="0" xfId="0" applyFont="1" applyFill="1" applyBorder="1" applyAlignment="1">
      <alignment horizontal="left"/>
    </xf>
    <xf numFmtId="0" fontId="32" fillId="28" borderId="0" xfId="0" applyFont="1" applyFill="1" applyBorder="1" applyAlignment="1" applyProtection="1">
      <alignment horizontal="center" vertical="center" wrapText="1"/>
      <protection locked="0"/>
    </xf>
    <xf numFmtId="0" fontId="32" fillId="28" borderId="0" xfId="0" applyFont="1" applyFill="1" applyBorder="1" applyAlignment="1" applyProtection="1">
      <alignment horizontal="center" vertical="center"/>
      <protection locked="0"/>
    </xf>
    <xf numFmtId="0" fontId="10" fillId="28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6" borderId="0" xfId="0" applyFont="1" applyFill="1" applyBorder="1" applyAlignment="1">
      <alignment horizontal="left"/>
    </xf>
    <xf numFmtId="0" fontId="32" fillId="26" borderId="0" xfId="0" applyFont="1" applyFill="1" applyBorder="1" applyAlignment="1">
      <alignment horizontal="left"/>
    </xf>
    <xf numFmtId="3" fontId="32" fillId="27" borderId="0" xfId="0" applyNumberFormat="1" applyFont="1" applyFill="1" applyBorder="1" applyAlignment="1" applyProtection="1">
      <alignment/>
      <protection/>
    </xf>
    <xf numFmtId="3" fontId="10" fillId="26" borderId="0" xfId="0" applyNumberFormat="1" applyFont="1" applyFill="1" applyBorder="1" applyAlignment="1" applyProtection="1">
      <alignment/>
      <protection/>
    </xf>
    <xf numFmtId="0" fontId="10" fillId="27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36" fillId="0" borderId="0" xfId="0" applyFont="1" applyFill="1" applyBorder="1" applyAlignment="1" applyProtection="1">
      <alignment/>
      <protection/>
    </xf>
    <xf numFmtId="0" fontId="36" fillId="27" borderId="0" xfId="0" applyFont="1" applyFill="1" applyAlignment="1">
      <alignment horizontal="left"/>
    </xf>
    <xf numFmtId="0" fontId="32" fillId="27" borderId="0" xfId="0" applyNumberFormat="1" applyFont="1" applyFill="1" applyBorder="1" applyAlignment="1" applyProtection="1">
      <alignment horizontal="center"/>
      <protection/>
    </xf>
    <xf numFmtId="173" fontId="32" fillId="27" borderId="0" xfId="0" applyNumberFormat="1" applyFont="1" applyFill="1" applyBorder="1" applyAlignment="1" applyProtection="1">
      <alignment horizontal="center"/>
      <protection/>
    </xf>
    <xf numFmtId="0" fontId="32" fillId="27" borderId="0" xfId="0" applyFont="1" applyFill="1" applyBorder="1" applyAlignment="1">
      <alignment horizontal="center"/>
    </xf>
    <xf numFmtId="0" fontId="10" fillId="27" borderId="0" xfId="0" applyFont="1" applyFill="1" applyBorder="1" applyAlignment="1">
      <alignment/>
    </xf>
    <xf numFmtId="49" fontId="10" fillId="27" borderId="0" xfId="0" applyNumberFormat="1" applyFont="1" applyFill="1" applyBorder="1" applyAlignment="1">
      <alignment horizontal="center"/>
    </xf>
    <xf numFmtId="173" fontId="32" fillId="27" borderId="0" xfId="0" applyNumberFormat="1" applyFont="1" applyFill="1" applyBorder="1" applyAlignment="1" applyProtection="1">
      <alignment horizontal="right"/>
      <protection/>
    </xf>
    <xf numFmtId="1" fontId="32" fillId="27" borderId="0" xfId="0" applyNumberFormat="1" applyFont="1" applyFill="1" applyBorder="1" applyAlignment="1">
      <alignment horizontal="left"/>
    </xf>
    <xf numFmtId="3" fontId="10" fillId="27" borderId="0" xfId="0" applyNumberFormat="1" applyFont="1" applyFill="1" applyBorder="1" applyAlignment="1" applyProtection="1">
      <alignment horizontal="right"/>
      <protection/>
    </xf>
    <xf numFmtId="0" fontId="10" fillId="26" borderId="0" xfId="0" applyFont="1" applyFill="1" applyBorder="1" applyAlignment="1" applyProtection="1">
      <alignment/>
      <protection/>
    </xf>
    <xf numFmtId="0" fontId="10" fillId="27" borderId="0" xfId="0" applyFont="1" applyFill="1" applyBorder="1" applyAlignment="1">
      <alignment horizontal="right"/>
    </xf>
    <xf numFmtId="49" fontId="32" fillId="27" borderId="0" xfId="0" applyNumberFormat="1" applyFont="1" applyFill="1" applyBorder="1" applyAlignment="1">
      <alignment horizontal="center"/>
    </xf>
    <xf numFmtId="49" fontId="32" fillId="27" borderId="0" xfId="0" applyNumberFormat="1" applyFont="1" applyFill="1" applyBorder="1" applyAlignment="1">
      <alignment horizontal="right"/>
    </xf>
    <xf numFmtId="3" fontId="10" fillId="27" borderId="0" xfId="0" applyNumberFormat="1" applyFont="1" applyFill="1" applyBorder="1" applyAlignment="1">
      <alignment horizontal="right"/>
    </xf>
    <xf numFmtId="0" fontId="10" fillId="29" borderId="0" xfId="0" applyFont="1" applyFill="1" applyBorder="1" applyAlignment="1">
      <alignment horizontal="right"/>
    </xf>
    <xf numFmtId="1" fontId="10" fillId="27" borderId="0" xfId="0" applyNumberFormat="1" applyFont="1" applyFill="1" applyBorder="1" applyAlignment="1">
      <alignment horizontal="left"/>
    </xf>
    <xf numFmtId="3" fontId="32" fillId="26" borderId="0" xfId="0" applyNumberFormat="1" applyFont="1" applyFill="1" applyBorder="1" applyAlignment="1" applyProtection="1">
      <alignment/>
      <protection/>
    </xf>
    <xf numFmtId="3" fontId="32" fillId="27" borderId="0" xfId="0" applyNumberFormat="1" applyFont="1" applyFill="1" applyBorder="1" applyAlignment="1">
      <alignment horizontal="right"/>
    </xf>
    <xf numFmtId="0" fontId="32" fillId="29" borderId="0" xfId="0" applyFont="1" applyFill="1" applyBorder="1" applyAlignment="1">
      <alignment horizontal="right"/>
    </xf>
    <xf numFmtId="3" fontId="32" fillId="27" borderId="0" xfId="0" applyNumberFormat="1" applyFont="1" applyFill="1" applyBorder="1" applyAlignment="1">
      <alignment/>
    </xf>
    <xf numFmtId="0" fontId="0" fillId="29" borderId="0" xfId="0" applyFont="1" applyFill="1" applyBorder="1" applyAlignment="1">
      <alignment horizontal="right"/>
    </xf>
    <xf numFmtId="0" fontId="32" fillId="27" borderId="0" xfId="0" applyFont="1" applyFill="1" applyBorder="1" applyAlignment="1">
      <alignment horizontal="left" wrapText="1"/>
    </xf>
    <xf numFmtId="49" fontId="10" fillId="26" borderId="0" xfId="0" applyNumberFormat="1" applyFont="1" applyFill="1" applyBorder="1" applyAlignment="1">
      <alignment horizontal="center"/>
    </xf>
    <xf numFmtId="49" fontId="10" fillId="26" borderId="0" xfId="0" applyNumberFormat="1" applyFont="1" applyFill="1" applyBorder="1" applyAlignment="1">
      <alignment horizontal="right"/>
    </xf>
    <xf numFmtId="0" fontId="10" fillId="27" borderId="0" xfId="0" applyFont="1" applyFill="1" applyBorder="1" applyAlignment="1">
      <alignment horizontal="left" vertical="top" wrapText="1"/>
    </xf>
    <xf numFmtId="3" fontId="10" fillId="27" borderId="0" xfId="0" applyNumberFormat="1" applyFont="1" applyFill="1" applyBorder="1" applyAlignment="1">
      <alignment horizontal="right" vertical="center" wrapText="1"/>
    </xf>
    <xf numFmtId="3" fontId="10" fillId="27" borderId="0" xfId="0" applyNumberFormat="1" applyFont="1" applyFill="1" applyBorder="1" applyAlignment="1">
      <alignment horizontal="center" vertical="center" wrapText="1"/>
    </xf>
    <xf numFmtId="3" fontId="10" fillId="27" borderId="0" xfId="0" applyNumberFormat="1" applyFont="1" applyFill="1" applyBorder="1" applyAlignment="1">
      <alignment horizontal="right" vertical="center"/>
    </xf>
    <xf numFmtId="0" fontId="10" fillId="27" borderId="0" xfId="0" applyFont="1" applyFill="1" applyBorder="1" applyAlignment="1">
      <alignment horizontal="left" vertical="center"/>
    </xf>
    <xf numFmtId="0" fontId="10" fillId="27" borderId="0" xfId="0" applyFont="1" applyFill="1" applyBorder="1" applyAlignment="1">
      <alignment horizontal="left" wrapText="1"/>
    </xf>
    <xf numFmtId="3" fontId="10" fillId="26" borderId="0" xfId="0" applyNumberFormat="1" applyFont="1" applyFill="1" applyBorder="1" applyAlignment="1">
      <alignment/>
    </xf>
    <xf numFmtId="0" fontId="10" fillId="27" borderId="0" xfId="0" applyFont="1" applyFill="1" applyBorder="1" applyAlignment="1">
      <alignment horizontal="left" wrapText="1"/>
    </xf>
    <xf numFmtId="3" fontId="10" fillId="27" borderId="0" xfId="0" applyNumberFormat="1" applyFont="1" applyFill="1" applyBorder="1" applyAlignment="1">
      <alignment/>
    </xf>
    <xf numFmtId="3" fontId="10" fillId="27" borderId="19" xfId="0" applyNumberFormat="1" applyFont="1" applyFill="1" applyBorder="1" applyAlignment="1" applyProtection="1">
      <alignment/>
      <protection/>
    </xf>
    <xf numFmtId="3" fontId="10" fillId="26" borderId="19" xfId="0" applyNumberFormat="1" applyFont="1" applyFill="1" applyBorder="1" applyAlignment="1" applyProtection="1">
      <alignment/>
      <protection/>
    </xf>
    <xf numFmtId="49" fontId="10" fillId="26" borderId="0" xfId="0" applyNumberFormat="1" applyFont="1" applyFill="1" applyBorder="1" applyAlignment="1">
      <alignment horizontal="left"/>
    </xf>
    <xf numFmtId="3" fontId="10" fillId="26" borderId="0" xfId="0" applyNumberFormat="1" applyFont="1" applyFill="1" applyBorder="1" applyAlignment="1" applyProtection="1">
      <alignment horizontal="right"/>
      <protection/>
    </xf>
    <xf numFmtId="3" fontId="10" fillId="26" borderId="0" xfId="0" applyNumberFormat="1" applyFont="1" applyFill="1" applyBorder="1" applyAlignment="1" applyProtection="1">
      <alignment horizontal="center"/>
      <protection/>
    </xf>
    <xf numFmtId="0" fontId="32" fillId="26" borderId="0" xfId="0" applyFont="1" applyFill="1" applyBorder="1" applyAlignment="1">
      <alignment/>
    </xf>
    <xf numFmtId="49" fontId="10" fillId="26" borderId="0" xfId="0" applyNumberFormat="1" applyFont="1" applyFill="1" applyBorder="1" applyAlignment="1">
      <alignment horizontal="left"/>
    </xf>
    <xf numFmtId="0" fontId="10" fillId="26" borderId="0" xfId="0" applyFont="1" applyFill="1" applyAlignment="1">
      <alignment horizontal="left"/>
    </xf>
    <xf numFmtId="0" fontId="10" fillId="26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27" borderId="0" xfId="0" applyFont="1" applyFill="1" applyBorder="1" applyAlignment="1">
      <alignment horizontal="left" vertical="center" wrapText="1"/>
    </xf>
    <xf numFmtId="0" fontId="10" fillId="27" borderId="0" xfId="0" applyFont="1" applyFill="1" applyBorder="1" applyAlignment="1">
      <alignment horizontal="left" vertical="center" wrapText="1"/>
    </xf>
    <xf numFmtId="169" fontId="10" fillId="27" borderId="0" xfId="50" applyFont="1" applyFill="1" applyBorder="1" applyAlignment="1">
      <alignment horizontal="right" vertical="center" wrapText="1"/>
    </xf>
    <xf numFmtId="169" fontId="10" fillId="27" borderId="0" xfId="5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/>
    </xf>
    <xf numFmtId="0" fontId="10" fillId="27" borderId="0" xfId="0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/>
    </xf>
    <xf numFmtId="49" fontId="10" fillId="0" borderId="0" xfId="0" applyNumberFormat="1" applyFont="1" applyAlignment="1">
      <alignment horizontal="right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vertical="center"/>
    </xf>
    <xf numFmtId="49" fontId="32" fillId="27" borderId="0" xfId="0" applyNumberFormat="1" applyFont="1" applyFill="1" applyBorder="1" applyAlignment="1">
      <alignment horizontal="left"/>
    </xf>
    <xf numFmtId="49" fontId="10" fillId="27" borderId="0" xfId="0" applyNumberFormat="1" applyFont="1" applyFill="1" applyBorder="1" applyAlignment="1">
      <alignment horizontal="right"/>
    </xf>
    <xf numFmtId="0" fontId="10" fillId="26" borderId="0" xfId="0" applyFont="1" applyFill="1" applyBorder="1" applyAlignment="1">
      <alignment horizontal="left" wrapText="1"/>
    </xf>
    <xf numFmtId="3" fontId="10" fillId="27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0" fillId="26" borderId="0" xfId="0" applyNumberFormat="1" applyFont="1" applyFill="1" applyBorder="1" applyAlignment="1">
      <alignment/>
    </xf>
    <xf numFmtId="49" fontId="32" fillId="27" borderId="0" xfId="0" applyNumberFormat="1" applyFont="1" applyFill="1" applyBorder="1" applyAlignment="1">
      <alignment horizontal="left"/>
    </xf>
    <xf numFmtId="0" fontId="10" fillId="27" borderId="0" xfId="0" applyFont="1" applyFill="1" applyBorder="1" applyAlignment="1">
      <alignment wrapText="1"/>
    </xf>
    <xf numFmtId="49" fontId="10" fillId="27" borderId="0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/>
    </xf>
    <xf numFmtId="0" fontId="32" fillId="27" borderId="0" xfId="0" applyFont="1" applyFill="1" applyBorder="1" applyAlignment="1">
      <alignment horizontal="left" vertical="center"/>
    </xf>
    <xf numFmtId="0" fontId="32" fillId="27" borderId="0" xfId="0" applyFont="1" applyFill="1" applyBorder="1" applyAlignment="1">
      <alignment horizontal="left" vertical="center" wrapText="1"/>
    </xf>
    <xf numFmtId="3" fontId="32" fillId="27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0" fillId="26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26" borderId="0" xfId="0" applyFont="1" applyFill="1" applyAlignment="1">
      <alignment horizontal="left" vertical="center" wrapText="1"/>
    </xf>
    <xf numFmtId="0" fontId="10" fillId="26" borderId="0" xfId="0" applyFont="1" applyFill="1" applyAlignment="1">
      <alignment vertical="center" wrapText="1"/>
    </xf>
    <xf numFmtId="0" fontId="10" fillId="26" borderId="0" xfId="0" applyFont="1" applyFill="1" applyBorder="1" applyAlignment="1" applyProtection="1">
      <alignment vertical="center" wrapText="1"/>
      <protection/>
    </xf>
    <xf numFmtId="3" fontId="10" fillId="26" borderId="0" xfId="0" applyNumberFormat="1" applyFont="1" applyFill="1" applyBorder="1" applyAlignment="1" applyProtection="1">
      <alignment vertical="center" wrapText="1"/>
      <protection/>
    </xf>
    <xf numFmtId="49" fontId="10" fillId="27" borderId="0" xfId="0" applyNumberFormat="1" applyFont="1" applyFill="1" applyBorder="1" applyAlignment="1">
      <alignment horizontal="left" wrapText="1"/>
    </xf>
    <xf numFmtId="49" fontId="10" fillId="26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27" borderId="0" xfId="0" applyNumberFormat="1" applyFont="1" applyFill="1" applyBorder="1" applyAlignment="1">
      <alignment wrapText="1"/>
    </xf>
    <xf numFmtId="49" fontId="32" fillId="26" borderId="0" xfId="0" applyNumberFormat="1" applyFont="1" applyFill="1" applyBorder="1" applyAlignment="1">
      <alignment horizontal="center"/>
    </xf>
    <xf numFmtId="3" fontId="32" fillId="26" borderId="0" xfId="0" applyNumberFormat="1" applyFont="1" applyFill="1" applyBorder="1" applyAlignment="1">
      <alignment/>
    </xf>
    <xf numFmtId="0" fontId="32" fillId="27" borderId="0" xfId="0" applyFont="1" applyFill="1" applyBorder="1" applyAlignment="1">
      <alignment horizontal="left" wrapText="1"/>
    </xf>
    <xf numFmtId="0" fontId="32" fillId="27" borderId="0" xfId="0" applyFont="1" applyFill="1" applyBorder="1" applyAlignment="1">
      <alignment horizontal="right" wrapText="1"/>
    </xf>
    <xf numFmtId="3" fontId="10" fillId="27" borderId="0" xfId="0" applyNumberFormat="1" applyFont="1" applyFill="1" applyBorder="1" applyAlignment="1">
      <alignment horizontal="left"/>
    </xf>
    <xf numFmtId="3" fontId="10" fillId="27" borderId="19" xfId="0" applyNumberFormat="1" applyFont="1" applyFill="1" applyBorder="1" applyAlignment="1">
      <alignment/>
    </xf>
    <xf numFmtId="0" fontId="22" fillId="27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2" fillId="28" borderId="0" xfId="0" applyFont="1" applyFill="1" applyBorder="1" applyAlignment="1" applyProtection="1">
      <alignment horizontal="center"/>
      <protection locked="0"/>
    </xf>
    <xf numFmtId="49" fontId="32" fillId="28" borderId="0" xfId="0" applyNumberFormat="1" applyFont="1" applyFill="1" applyBorder="1" applyAlignment="1" applyProtection="1">
      <alignment horizontal="center"/>
      <protection locked="0"/>
    </xf>
    <xf numFmtId="49" fontId="32" fillId="28" borderId="0" xfId="0" applyNumberFormat="1" applyFont="1" applyFill="1" applyBorder="1" applyAlignment="1" applyProtection="1">
      <alignment horizontal="right"/>
      <protection locked="0"/>
    </xf>
    <xf numFmtId="0" fontId="32" fillId="28" borderId="0" xfId="0" applyFont="1" applyFill="1" applyBorder="1" applyAlignment="1" applyProtection="1">
      <alignment/>
      <protection locked="0"/>
    </xf>
    <xf numFmtId="0" fontId="32" fillId="28" borderId="0" xfId="0" applyFont="1" applyFill="1" applyBorder="1" applyAlignment="1" applyProtection="1">
      <alignment vertical="center"/>
      <protection locked="0"/>
    </xf>
    <xf numFmtId="0" fontId="10" fillId="28" borderId="0" xfId="0" applyFont="1" applyFill="1" applyBorder="1" applyAlignment="1" applyProtection="1">
      <alignment horizontal="right"/>
      <protection locked="0"/>
    </xf>
    <xf numFmtId="0" fontId="10" fillId="28" borderId="0" xfId="0" applyFont="1" applyFill="1" applyBorder="1" applyAlignment="1" applyProtection="1">
      <alignment horizontal="center"/>
      <protection locked="0"/>
    </xf>
    <xf numFmtId="0" fontId="32" fillId="28" borderId="0" xfId="0" applyFont="1" applyFill="1" applyBorder="1" applyAlignment="1" applyProtection="1">
      <alignment horizontal="center"/>
      <protection locked="0"/>
    </xf>
    <xf numFmtId="0" fontId="10" fillId="28" borderId="0" xfId="0" applyFont="1" applyFill="1" applyBorder="1" applyAlignment="1" applyProtection="1">
      <alignment/>
      <protection locked="0"/>
    </xf>
    <xf numFmtId="49" fontId="10" fillId="28" borderId="0" xfId="0" applyNumberFormat="1" applyFont="1" applyFill="1" applyBorder="1" applyAlignment="1" applyProtection="1">
      <alignment horizontal="right"/>
      <protection locked="0"/>
    </xf>
    <xf numFmtId="49" fontId="10" fillId="28" borderId="0" xfId="0" applyNumberFormat="1" applyFont="1" applyFill="1" applyBorder="1" applyAlignment="1" applyProtection="1">
      <alignment horizontal="center"/>
      <protection locked="0"/>
    </xf>
    <xf numFmtId="0" fontId="10" fillId="28" borderId="0" xfId="0" applyFont="1" applyFill="1" applyBorder="1" applyAlignment="1" applyProtection="1">
      <alignment horizontal="centerContinuous"/>
      <protection locked="0"/>
    </xf>
    <xf numFmtId="3" fontId="10" fillId="28" borderId="0" xfId="0" applyNumberFormat="1" applyFont="1" applyFill="1" applyBorder="1" applyAlignment="1" applyProtection="1">
      <alignment horizontal="right"/>
      <protection locked="0"/>
    </xf>
    <xf numFmtId="3" fontId="32" fillId="28" borderId="0" xfId="0" applyNumberFormat="1" applyFont="1" applyFill="1" applyBorder="1" applyAlignment="1" applyProtection="1">
      <alignment horizontal="right"/>
      <protection locked="0"/>
    </xf>
    <xf numFmtId="49" fontId="0" fillId="26" borderId="0" xfId="0" applyNumberFormat="1" applyFont="1" applyFill="1" applyBorder="1" applyAlignment="1" applyProtection="1">
      <alignment horizontal="right"/>
      <protection locked="0"/>
    </xf>
    <xf numFmtId="49" fontId="32" fillId="28" borderId="0" xfId="0" applyNumberFormat="1" applyFont="1" applyFill="1" applyBorder="1" applyAlignment="1" applyProtection="1" quotePrefix="1">
      <alignment horizontal="right"/>
      <protection locked="0"/>
    </xf>
    <xf numFmtId="49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/>
      <protection locked="0"/>
    </xf>
    <xf numFmtId="3" fontId="32" fillId="28" borderId="0" xfId="0" applyNumberFormat="1" applyFont="1" applyFill="1" applyBorder="1" applyAlignment="1" applyProtection="1">
      <alignment horizontal="left"/>
      <protection locked="0"/>
    </xf>
    <xf numFmtId="0" fontId="32" fillId="28" borderId="0" xfId="0" applyFont="1" applyFill="1" applyBorder="1" applyAlignment="1" applyProtection="1">
      <alignment horizontal="right"/>
      <protection locked="0"/>
    </xf>
    <xf numFmtId="49" fontId="32" fillId="28" borderId="0" xfId="0" applyNumberFormat="1" applyFont="1" applyFill="1" applyBorder="1" applyAlignment="1" applyProtection="1" quotePrefix="1">
      <alignment horizontal="center"/>
      <protection locked="0"/>
    </xf>
    <xf numFmtId="4" fontId="34" fillId="26" borderId="0" xfId="0" applyNumberFormat="1" applyFont="1" applyFill="1" applyBorder="1" applyAlignment="1" applyProtection="1">
      <alignment/>
      <protection locked="0"/>
    </xf>
    <xf numFmtId="0" fontId="32" fillId="26" borderId="0" xfId="0" applyFont="1" applyFill="1" applyBorder="1" applyAlignment="1" applyProtection="1">
      <alignment horizontal="left"/>
      <protection locked="0"/>
    </xf>
    <xf numFmtId="0" fontId="32" fillId="28" borderId="0" xfId="0" applyFont="1" applyFill="1" applyBorder="1" applyAlignment="1" applyProtection="1" quotePrefix="1">
      <alignment horizontal="left"/>
      <protection locked="0"/>
    </xf>
    <xf numFmtId="49" fontId="0" fillId="26" borderId="0" xfId="0" applyNumberFormat="1" applyFont="1" applyFill="1" applyBorder="1" applyAlignment="1">
      <alignment horizontal="right"/>
    </xf>
    <xf numFmtId="49" fontId="0" fillId="26" borderId="0" xfId="0" applyNumberFormat="1" applyFont="1" applyFill="1" applyBorder="1" applyAlignment="1">
      <alignment horizontal="center"/>
    </xf>
    <xf numFmtId="0" fontId="0" fillId="26" borderId="0" xfId="0" applyFont="1" applyFill="1" applyAlignment="1">
      <alignment horizontal="left"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31" fillId="27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6</xdr:row>
      <xdr:rowOff>95250</xdr:rowOff>
    </xdr:from>
    <xdr:to>
      <xdr:col>5</xdr:col>
      <xdr:colOff>1114425</xdr:colOff>
      <xdr:row>10</xdr:row>
      <xdr:rowOff>257175</xdr:rowOff>
    </xdr:to>
    <xdr:sp>
      <xdr:nvSpPr>
        <xdr:cNvPr id="1" name="Comment 1" hidden="1"/>
        <xdr:cNvSpPr>
          <a:spLocks/>
        </xdr:cNvSpPr>
      </xdr:nvSpPr>
      <xdr:spPr>
        <a:xfrm>
          <a:off x="4629150" y="2095500"/>
          <a:ext cx="4772025" cy="1714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Corresponde a las denominaciones definidas en el Catálogo General de Cuentas versión 2007.15 y sus modificaciones y al establecido mediante la Resolución número 620 del 26 de noviembre de 2015 y sus modificaciones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7"/>
  <sheetViews>
    <sheetView zoomScalePageLayoutView="0" workbookViewId="0" topLeftCell="H1">
      <selection activeCell="A1" sqref="A1"/>
    </sheetView>
  </sheetViews>
  <sheetFormatPr defaultColWidth="11.421875" defaultRowHeight="15"/>
  <cols>
    <col min="1" max="1" width="15.7109375" style="7" customWidth="1"/>
    <col min="2" max="2" width="50.7109375" style="0" customWidth="1"/>
    <col min="3" max="3" width="15.7109375" style="3" customWidth="1"/>
    <col min="4" max="4" width="15.7109375" style="5" customWidth="1"/>
    <col min="5" max="18" width="15.7109375" style="3" customWidth="1"/>
  </cols>
  <sheetData>
    <row r="1" spans="1:6" ht="15">
      <c r="A1" s="7" t="s">
        <v>0</v>
      </c>
      <c r="B1" t="s">
        <v>347</v>
      </c>
      <c r="C1" s="3">
        <v>2021</v>
      </c>
      <c r="D1" s="5">
        <v>2020</v>
      </c>
      <c r="E1" s="3" t="s">
        <v>348</v>
      </c>
      <c r="F1" s="3" t="s">
        <v>348</v>
      </c>
    </row>
    <row r="2" spans="1:21" s="1" customFormat="1" ht="15">
      <c r="A2" s="6" t="s">
        <v>349</v>
      </c>
      <c r="B2" s="1" t="s">
        <v>350</v>
      </c>
      <c r="C2" s="2" t="s">
        <v>351</v>
      </c>
      <c r="D2" s="4" t="s">
        <v>352</v>
      </c>
      <c r="E2" s="2" t="s">
        <v>353</v>
      </c>
      <c r="F2" s="2" t="s">
        <v>354</v>
      </c>
      <c r="G2" s="2" t="s">
        <v>355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1" t="s">
        <v>356</v>
      </c>
      <c r="U2" s="1" t="s">
        <v>357</v>
      </c>
    </row>
    <row r="3" spans="1:21" ht="15">
      <c r="A3" s="7">
        <v>1</v>
      </c>
      <c r="B3" t="s">
        <v>358</v>
      </c>
      <c r="C3" s="3">
        <v>207230929786</v>
      </c>
      <c r="D3" s="5">
        <v>207230929786</v>
      </c>
      <c r="E3" s="3">
        <v>207336872776</v>
      </c>
      <c r="F3" s="3">
        <v>207200000000</v>
      </c>
      <c r="G3" s="3">
        <v>207230929786</v>
      </c>
      <c r="T3">
        <v>1256921442</v>
      </c>
      <c r="U3">
        <v>1362864432</v>
      </c>
    </row>
    <row r="4" spans="1:21" ht="15">
      <c r="A4" s="7">
        <v>11</v>
      </c>
      <c r="B4" t="s">
        <v>124</v>
      </c>
      <c r="C4" s="3">
        <v>1172196869</v>
      </c>
      <c r="D4" s="5">
        <v>1172196869</v>
      </c>
      <c r="E4" s="3">
        <v>1292389945</v>
      </c>
      <c r="F4" s="3">
        <v>1172196869</v>
      </c>
      <c r="G4" s="3">
        <v>1172196869</v>
      </c>
      <c r="T4">
        <v>969536127</v>
      </c>
      <c r="U4">
        <v>1089729203</v>
      </c>
    </row>
    <row r="5" spans="1:21" ht="15">
      <c r="A5" s="7">
        <v>1105</v>
      </c>
      <c r="B5" t="s">
        <v>1</v>
      </c>
      <c r="C5" s="3">
        <v>640256</v>
      </c>
      <c r="D5" s="5">
        <v>640256</v>
      </c>
      <c r="E5" s="3">
        <v>155456</v>
      </c>
      <c r="F5" s="3">
        <v>640256</v>
      </c>
      <c r="G5" s="3">
        <v>640256</v>
      </c>
      <c r="T5">
        <v>1000000</v>
      </c>
      <c r="U5">
        <v>515200</v>
      </c>
    </row>
    <row r="6" spans="1:21" ht="15">
      <c r="A6" s="7">
        <v>110502</v>
      </c>
      <c r="B6" t="s">
        <v>359</v>
      </c>
      <c r="C6" s="3">
        <v>640256</v>
      </c>
      <c r="D6" s="5">
        <v>640256</v>
      </c>
      <c r="E6" s="3">
        <v>155456</v>
      </c>
      <c r="F6" s="3">
        <v>640256</v>
      </c>
      <c r="G6" s="3">
        <v>640256</v>
      </c>
      <c r="T6">
        <v>1000000</v>
      </c>
      <c r="U6">
        <v>515200</v>
      </c>
    </row>
    <row r="7" spans="1:21" ht="15">
      <c r="A7" s="7">
        <v>11050201</v>
      </c>
      <c r="B7" t="s">
        <v>360</v>
      </c>
      <c r="C7" s="3">
        <v>640256</v>
      </c>
      <c r="D7" s="5">
        <v>640256</v>
      </c>
      <c r="E7" s="3">
        <v>155456</v>
      </c>
      <c r="F7" s="3">
        <v>640256</v>
      </c>
      <c r="G7" s="3">
        <v>640256</v>
      </c>
      <c r="T7">
        <v>1000000</v>
      </c>
      <c r="U7">
        <v>515200</v>
      </c>
    </row>
    <row r="8" spans="1:21" ht="15">
      <c r="A8" s="7">
        <v>1110</v>
      </c>
      <c r="B8" t="s">
        <v>361</v>
      </c>
      <c r="C8" s="3">
        <v>1010700785</v>
      </c>
      <c r="D8" s="5">
        <v>1010700785</v>
      </c>
      <c r="E8" s="3">
        <v>1131378661</v>
      </c>
      <c r="F8" s="3">
        <v>1010700785</v>
      </c>
      <c r="G8" s="3">
        <v>1010700785</v>
      </c>
      <c r="T8">
        <v>968536127</v>
      </c>
      <c r="U8">
        <v>1089214003</v>
      </c>
    </row>
    <row r="9" spans="1:21" ht="15">
      <c r="A9" s="7">
        <v>111005</v>
      </c>
      <c r="B9" t="s">
        <v>362</v>
      </c>
      <c r="C9" s="3">
        <v>1359837</v>
      </c>
      <c r="D9" s="5">
        <v>1359837</v>
      </c>
      <c r="E9" s="3">
        <v>1886637</v>
      </c>
      <c r="F9" s="3">
        <v>1359837</v>
      </c>
      <c r="G9" s="3">
        <v>1359837</v>
      </c>
      <c r="T9">
        <v>515200</v>
      </c>
      <c r="U9">
        <v>1042000</v>
      </c>
    </row>
    <row r="10" spans="1:21" ht="15">
      <c r="A10" s="7">
        <v>11100501</v>
      </c>
      <c r="B10" t="s">
        <v>363</v>
      </c>
      <c r="C10" s="3">
        <v>83</v>
      </c>
      <c r="D10" s="5">
        <v>83</v>
      </c>
      <c r="E10" s="3">
        <v>42083</v>
      </c>
      <c r="F10" s="3">
        <v>83</v>
      </c>
      <c r="G10" s="3">
        <v>83</v>
      </c>
      <c r="T10">
        <v>0</v>
      </c>
      <c r="U10">
        <v>42000</v>
      </c>
    </row>
    <row r="11" spans="1:21" ht="15">
      <c r="A11" s="7">
        <v>11100502</v>
      </c>
      <c r="B11" t="s">
        <v>364</v>
      </c>
      <c r="C11" s="3">
        <v>1359754</v>
      </c>
      <c r="D11" s="5">
        <v>1359754</v>
      </c>
      <c r="E11" s="3">
        <v>1844554</v>
      </c>
      <c r="F11" s="3">
        <v>1359754</v>
      </c>
      <c r="G11" s="3">
        <v>1359754</v>
      </c>
      <c r="T11">
        <v>515200</v>
      </c>
      <c r="U11">
        <v>1000000</v>
      </c>
    </row>
    <row r="12" spans="1:21" ht="15">
      <c r="A12" s="7">
        <v>111006</v>
      </c>
      <c r="B12" t="s">
        <v>365</v>
      </c>
      <c r="C12" s="3">
        <v>1009340948</v>
      </c>
      <c r="D12" s="5">
        <v>1009340948</v>
      </c>
      <c r="E12" s="3">
        <v>1129492024</v>
      </c>
      <c r="F12" s="3">
        <v>1009340948</v>
      </c>
      <c r="G12" s="3">
        <v>1009340948</v>
      </c>
      <c r="T12">
        <v>968020927</v>
      </c>
      <c r="U12">
        <v>1088172003</v>
      </c>
    </row>
    <row r="13" spans="1:21" ht="15">
      <c r="A13" s="7">
        <v>11100601</v>
      </c>
      <c r="B13" t="s">
        <v>366</v>
      </c>
      <c r="C13" s="3">
        <v>15852433</v>
      </c>
      <c r="D13" s="5">
        <v>15852433</v>
      </c>
      <c r="E13" s="3">
        <v>29358521</v>
      </c>
      <c r="F13" s="3">
        <v>15852433</v>
      </c>
      <c r="G13" s="3">
        <v>15852433</v>
      </c>
      <c r="T13">
        <v>317797670</v>
      </c>
      <c r="U13">
        <v>331303758</v>
      </c>
    </row>
    <row r="14" spans="1:21" ht="15">
      <c r="A14" s="7">
        <v>11100602</v>
      </c>
      <c r="B14" t="s">
        <v>367</v>
      </c>
      <c r="C14" s="3">
        <v>81127028</v>
      </c>
      <c r="D14" s="5">
        <v>81127028</v>
      </c>
      <c r="E14" s="3">
        <v>85174749</v>
      </c>
      <c r="F14" s="3">
        <v>81127028</v>
      </c>
      <c r="G14" s="3">
        <v>81127028</v>
      </c>
      <c r="T14">
        <v>4200330</v>
      </c>
      <c r="U14">
        <v>8248051</v>
      </c>
    </row>
    <row r="15" spans="1:21" ht="15">
      <c r="A15" s="7">
        <v>11100604</v>
      </c>
      <c r="B15" t="s">
        <v>368</v>
      </c>
      <c r="C15" s="3">
        <v>1257677</v>
      </c>
      <c r="D15" s="5">
        <v>1257677</v>
      </c>
      <c r="E15" s="3">
        <v>660778572</v>
      </c>
      <c r="F15" s="3">
        <v>1257677</v>
      </c>
      <c r="G15" s="3">
        <v>1257677</v>
      </c>
      <c r="T15">
        <v>257677</v>
      </c>
      <c r="U15">
        <v>659778572</v>
      </c>
    </row>
    <row r="16" spans="1:21" ht="15">
      <c r="A16" s="7">
        <v>11100605</v>
      </c>
      <c r="B16" t="s">
        <v>369</v>
      </c>
      <c r="C16" s="3">
        <v>265453035</v>
      </c>
      <c r="D16" s="5">
        <v>265453035</v>
      </c>
      <c r="E16" s="3">
        <v>354180182</v>
      </c>
      <c r="F16" s="3">
        <v>265453035</v>
      </c>
      <c r="G16" s="3">
        <v>265453035</v>
      </c>
      <c r="T16">
        <v>114475</v>
      </c>
      <c r="U16">
        <v>88841622</v>
      </c>
    </row>
    <row r="17" spans="1:21" ht="15">
      <c r="A17" s="7">
        <v>11100606</v>
      </c>
      <c r="B17" t="s">
        <v>370</v>
      </c>
      <c r="C17" s="3">
        <v>645650775</v>
      </c>
      <c r="D17" s="5">
        <v>645650775</v>
      </c>
      <c r="E17" s="3">
        <v>0</v>
      </c>
      <c r="F17" s="3">
        <v>645650775</v>
      </c>
      <c r="G17" s="3">
        <v>645650775</v>
      </c>
      <c r="T17">
        <v>645650775</v>
      </c>
      <c r="U17">
        <v>0</v>
      </c>
    </row>
    <row r="18" spans="1:21" ht="15">
      <c r="A18" s="7">
        <v>1133</v>
      </c>
      <c r="B18" t="s">
        <v>371</v>
      </c>
      <c r="C18" s="3">
        <v>160855828</v>
      </c>
      <c r="D18" s="5">
        <v>160855828</v>
      </c>
      <c r="E18" s="3">
        <v>160855828</v>
      </c>
      <c r="F18" s="3">
        <v>160855828</v>
      </c>
      <c r="G18" s="3">
        <v>160855828</v>
      </c>
      <c r="T18">
        <v>0</v>
      </c>
      <c r="U18">
        <v>0</v>
      </c>
    </row>
    <row r="19" spans="1:21" ht="15">
      <c r="A19" s="7">
        <v>113301</v>
      </c>
      <c r="B19" t="s">
        <v>372</v>
      </c>
      <c r="C19" s="3">
        <v>160855828</v>
      </c>
      <c r="D19" s="5">
        <v>160855828</v>
      </c>
      <c r="E19" s="3">
        <v>160855828</v>
      </c>
      <c r="F19" s="3">
        <v>160855828</v>
      </c>
      <c r="G19" s="3">
        <v>160855828</v>
      </c>
      <c r="T19">
        <v>0</v>
      </c>
      <c r="U19">
        <v>0</v>
      </c>
    </row>
    <row r="20" spans="1:21" ht="15">
      <c r="A20" s="7">
        <v>11330101</v>
      </c>
      <c r="B20" t="s">
        <v>373</v>
      </c>
      <c r="C20" s="3">
        <v>160855828</v>
      </c>
      <c r="D20" s="5">
        <v>160855828</v>
      </c>
      <c r="E20" s="3">
        <v>160855828</v>
      </c>
      <c r="F20" s="3">
        <v>160855828</v>
      </c>
      <c r="G20" s="3">
        <v>160855828</v>
      </c>
      <c r="T20">
        <v>0</v>
      </c>
      <c r="U20">
        <v>0</v>
      </c>
    </row>
    <row r="21" spans="1:21" ht="15">
      <c r="A21" s="7">
        <v>13</v>
      </c>
      <c r="B21" t="s">
        <v>129</v>
      </c>
      <c r="C21" s="3">
        <v>7030334</v>
      </c>
      <c r="D21" s="5">
        <v>7030334</v>
      </c>
      <c r="E21" s="3">
        <v>5989301</v>
      </c>
      <c r="F21" s="3">
        <v>7030334</v>
      </c>
      <c r="G21" s="3">
        <v>7030334</v>
      </c>
      <c r="T21">
        <v>5238033</v>
      </c>
      <c r="U21">
        <v>4197000</v>
      </c>
    </row>
    <row r="22" spans="1:21" ht="15">
      <c r="A22" s="7">
        <v>1311</v>
      </c>
      <c r="B22" t="s">
        <v>374</v>
      </c>
      <c r="C22" s="3">
        <v>6275139</v>
      </c>
      <c r="D22" s="5">
        <v>6275139</v>
      </c>
      <c r="E22" s="3">
        <v>5989301</v>
      </c>
      <c r="F22" s="3">
        <v>6275139</v>
      </c>
      <c r="G22" s="3">
        <v>6275139</v>
      </c>
      <c r="T22">
        <v>4450838</v>
      </c>
      <c r="U22">
        <v>4165000</v>
      </c>
    </row>
    <row r="23" spans="1:21" ht="15">
      <c r="A23" s="7">
        <v>131103</v>
      </c>
      <c r="B23" t="s">
        <v>375</v>
      </c>
      <c r="C23" s="3">
        <v>1275139</v>
      </c>
      <c r="D23" s="5">
        <v>1275139</v>
      </c>
      <c r="E23" s="3">
        <v>989301</v>
      </c>
      <c r="F23" s="3">
        <v>1275139</v>
      </c>
      <c r="G23" s="3">
        <v>1275139</v>
      </c>
      <c r="T23">
        <v>285838</v>
      </c>
      <c r="U23">
        <v>0</v>
      </c>
    </row>
    <row r="24" spans="1:21" ht="15">
      <c r="A24" s="7">
        <v>13110301</v>
      </c>
      <c r="B24" t="s">
        <v>131</v>
      </c>
      <c r="C24" s="3">
        <v>1275139</v>
      </c>
      <c r="D24" s="5">
        <v>1275139</v>
      </c>
      <c r="E24" s="3">
        <v>989301</v>
      </c>
      <c r="F24" s="3">
        <v>1275139</v>
      </c>
      <c r="G24" s="3">
        <v>1275139</v>
      </c>
      <c r="T24">
        <v>285838</v>
      </c>
      <c r="U24">
        <v>0</v>
      </c>
    </row>
    <row r="25" spans="1:21" ht="15">
      <c r="A25" s="7">
        <v>131190</v>
      </c>
      <c r="B25" t="s">
        <v>132</v>
      </c>
      <c r="C25" s="3">
        <v>5000000</v>
      </c>
      <c r="D25" s="5">
        <v>5000000</v>
      </c>
      <c r="E25" s="3">
        <v>5000000</v>
      </c>
      <c r="F25" s="3">
        <v>5000000</v>
      </c>
      <c r="G25" s="3">
        <v>5000000</v>
      </c>
      <c r="T25">
        <v>4165000</v>
      </c>
      <c r="U25">
        <v>4165000</v>
      </c>
    </row>
    <row r="26" spans="1:21" ht="15">
      <c r="A26" s="7">
        <v>13119004</v>
      </c>
      <c r="B26" t="s">
        <v>376</v>
      </c>
      <c r="C26" s="3">
        <v>0</v>
      </c>
      <c r="D26" s="5">
        <v>0</v>
      </c>
      <c r="E26" s="3">
        <v>0</v>
      </c>
      <c r="F26" s="3">
        <v>0</v>
      </c>
      <c r="G26" s="3">
        <v>0</v>
      </c>
      <c r="T26">
        <v>4165000</v>
      </c>
      <c r="U26">
        <v>4165000</v>
      </c>
    </row>
    <row r="27" spans="1:21" ht="15">
      <c r="A27" s="7">
        <v>13119005</v>
      </c>
      <c r="B27" t="s">
        <v>377</v>
      </c>
      <c r="C27" s="3">
        <v>5000000</v>
      </c>
      <c r="D27" s="5">
        <v>5000000</v>
      </c>
      <c r="E27" s="3">
        <v>5000000</v>
      </c>
      <c r="F27" s="3">
        <v>5000000</v>
      </c>
      <c r="G27" s="3">
        <v>5000000</v>
      </c>
      <c r="T27">
        <v>0</v>
      </c>
      <c r="U27">
        <v>0</v>
      </c>
    </row>
    <row r="28" spans="1:21" ht="15">
      <c r="A28" s="7">
        <v>1384</v>
      </c>
      <c r="B28" t="s">
        <v>133</v>
      </c>
      <c r="C28" s="3">
        <v>755195</v>
      </c>
      <c r="D28" s="5">
        <v>755195</v>
      </c>
      <c r="E28" s="3">
        <v>0</v>
      </c>
      <c r="F28" s="3">
        <v>755195</v>
      </c>
      <c r="G28" s="3">
        <v>755195</v>
      </c>
      <c r="T28">
        <v>787195</v>
      </c>
      <c r="U28">
        <v>32000</v>
      </c>
    </row>
    <row r="29" spans="1:21" ht="15">
      <c r="A29" s="7">
        <v>138490</v>
      </c>
      <c r="B29" t="s">
        <v>133</v>
      </c>
      <c r="C29" s="3">
        <v>755195</v>
      </c>
      <c r="D29" s="5">
        <v>755195</v>
      </c>
      <c r="E29" s="3">
        <v>0</v>
      </c>
      <c r="F29" s="3">
        <v>755195</v>
      </c>
      <c r="G29" s="3">
        <v>755195</v>
      </c>
      <c r="T29">
        <v>787195</v>
      </c>
      <c r="U29">
        <v>32000</v>
      </c>
    </row>
    <row r="30" spans="1:21" ht="15">
      <c r="A30" s="7">
        <v>13849001</v>
      </c>
      <c r="B30" t="s">
        <v>378</v>
      </c>
      <c r="C30" s="3">
        <v>755195</v>
      </c>
      <c r="D30" s="5">
        <v>755195</v>
      </c>
      <c r="E30" s="3">
        <v>0</v>
      </c>
      <c r="F30" s="3">
        <v>755195</v>
      </c>
      <c r="G30" s="3">
        <v>755195</v>
      </c>
      <c r="T30">
        <v>787195</v>
      </c>
      <c r="U30">
        <v>32000</v>
      </c>
    </row>
    <row r="31" spans="1:21" ht="15">
      <c r="A31" s="7">
        <v>15</v>
      </c>
      <c r="B31" t="s">
        <v>136</v>
      </c>
      <c r="C31" s="3">
        <v>226419628</v>
      </c>
      <c r="D31" s="5">
        <v>226419628</v>
      </c>
      <c r="E31" s="3">
        <v>230413997</v>
      </c>
      <c r="F31" s="3">
        <v>226419628</v>
      </c>
      <c r="G31" s="3">
        <v>226419628</v>
      </c>
      <c r="T31">
        <v>0</v>
      </c>
      <c r="U31">
        <v>3994369</v>
      </c>
    </row>
    <row r="32" spans="1:21" ht="15">
      <c r="A32" s="7">
        <v>1510</v>
      </c>
      <c r="B32" t="s">
        <v>137</v>
      </c>
      <c r="C32" s="3">
        <v>226419628</v>
      </c>
      <c r="D32" s="5">
        <v>226419628</v>
      </c>
      <c r="E32" s="3">
        <v>230413997</v>
      </c>
      <c r="F32" s="3">
        <v>226419628</v>
      </c>
      <c r="G32" s="3">
        <v>226419628</v>
      </c>
      <c r="T32">
        <v>0</v>
      </c>
      <c r="U32">
        <v>3994369</v>
      </c>
    </row>
    <row r="33" spans="1:21" ht="15">
      <c r="A33" s="7">
        <v>151004</v>
      </c>
      <c r="B33" t="s">
        <v>379</v>
      </c>
      <c r="C33" s="3">
        <v>226419628</v>
      </c>
      <c r="D33" s="5">
        <v>226419628</v>
      </c>
      <c r="E33" s="3">
        <v>230413997</v>
      </c>
      <c r="F33" s="3">
        <v>226419628</v>
      </c>
      <c r="G33" s="3">
        <v>226419628</v>
      </c>
      <c r="T33">
        <v>0</v>
      </c>
      <c r="U33">
        <v>3994369</v>
      </c>
    </row>
    <row r="34" spans="1:21" ht="15">
      <c r="A34" s="7">
        <v>15100401</v>
      </c>
      <c r="B34" t="s">
        <v>380</v>
      </c>
      <c r="C34" s="3">
        <v>226419628</v>
      </c>
      <c r="D34" s="5">
        <v>226419628</v>
      </c>
      <c r="E34" s="3">
        <v>230413997</v>
      </c>
      <c r="F34" s="3">
        <v>226419628</v>
      </c>
      <c r="G34" s="3">
        <v>226419628</v>
      </c>
      <c r="T34">
        <v>0</v>
      </c>
      <c r="U34">
        <v>3994369</v>
      </c>
    </row>
    <row r="35" spans="1:21" ht="15">
      <c r="A35" s="7">
        <v>16</v>
      </c>
      <c r="B35" t="s">
        <v>381</v>
      </c>
      <c r="C35" s="3">
        <v>28090546675</v>
      </c>
      <c r="D35" s="5">
        <v>28090546675</v>
      </c>
      <c r="E35" s="3">
        <v>28082942165</v>
      </c>
      <c r="F35" s="3">
        <v>28090000000</v>
      </c>
      <c r="G35" s="3">
        <v>28090546675</v>
      </c>
      <c r="T35">
        <v>50260289</v>
      </c>
      <c r="U35">
        <v>42655779</v>
      </c>
    </row>
    <row r="36" spans="1:21" ht="15">
      <c r="A36" s="7">
        <v>1605</v>
      </c>
      <c r="B36" t="s">
        <v>140</v>
      </c>
      <c r="C36" s="3">
        <v>5954040000</v>
      </c>
      <c r="D36" s="5">
        <v>5954040000</v>
      </c>
      <c r="E36" s="3">
        <v>5954040000</v>
      </c>
      <c r="F36" s="3">
        <v>5954040000</v>
      </c>
      <c r="G36" s="3">
        <v>5954040000</v>
      </c>
      <c r="T36">
        <v>0</v>
      </c>
      <c r="U36">
        <v>0</v>
      </c>
    </row>
    <row r="37" spans="1:21" ht="15">
      <c r="A37" s="7">
        <v>160501</v>
      </c>
      <c r="B37" t="s">
        <v>141</v>
      </c>
      <c r="C37" s="3">
        <v>5954040000</v>
      </c>
      <c r="D37" s="5">
        <v>5954040000</v>
      </c>
      <c r="E37" s="3">
        <v>5954040000</v>
      </c>
      <c r="F37" s="3">
        <v>5954040000</v>
      </c>
      <c r="G37" s="3">
        <v>5954040000</v>
      </c>
      <c r="T37">
        <v>0</v>
      </c>
      <c r="U37">
        <v>0</v>
      </c>
    </row>
    <row r="38" spans="1:21" ht="15">
      <c r="A38" s="7">
        <v>16050101</v>
      </c>
      <c r="B38" t="s">
        <v>382</v>
      </c>
      <c r="C38" s="3">
        <v>4370760000</v>
      </c>
      <c r="D38" s="5">
        <v>4370760000</v>
      </c>
      <c r="E38" s="3">
        <v>4370760000</v>
      </c>
      <c r="F38" s="3">
        <v>4370760000</v>
      </c>
      <c r="G38" s="3">
        <v>4370760000</v>
      </c>
      <c r="T38">
        <v>0</v>
      </c>
      <c r="U38">
        <v>0</v>
      </c>
    </row>
    <row r="39" spans="1:21" ht="15">
      <c r="A39" s="7">
        <v>16050102</v>
      </c>
      <c r="B39" t="s">
        <v>383</v>
      </c>
      <c r="C39" s="3">
        <v>530280000</v>
      </c>
      <c r="D39" s="5">
        <v>530280000</v>
      </c>
      <c r="E39" s="3">
        <v>530280000</v>
      </c>
      <c r="F39" s="3">
        <v>530280000</v>
      </c>
      <c r="G39" s="3">
        <v>530280000</v>
      </c>
      <c r="T39">
        <v>0</v>
      </c>
      <c r="U39">
        <v>0</v>
      </c>
    </row>
    <row r="40" spans="1:21" ht="15">
      <c r="A40" s="7">
        <v>16050105</v>
      </c>
      <c r="B40" t="s">
        <v>384</v>
      </c>
      <c r="C40" s="3">
        <v>1053000000</v>
      </c>
      <c r="D40" s="5">
        <v>1053000000</v>
      </c>
      <c r="E40" s="3">
        <v>1053000000</v>
      </c>
      <c r="F40" s="3">
        <v>1053000000</v>
      </c>
      <c r="G40" s="3">
        <v>1053000000</v>
      </c>
      <c r="T40">
        <v>0</v>
      </c>
      <c r="U40">
        <v>0</v>
      </c>
    </row>
    <row r="41" spans="1:21" ht="15">
      <c r="A41" s="7">
        <v>1615</v>
      </c>
      <c r="B41" t="s">
        <v>341</v>
      </c>
      <c r="C41" s="3">
        <v>1178081955</v>
      </c>
      <c r="D41" s="5">
        <v>1178081955</v>
      </c>
      <c r="E41" s="3">
        <v>1164199957</v>
      </c>
      <c r="F41" s="3">
        <v>1178081955</v>
      </c>
      <c r="G41" s="3">
        <v>1178081955</v>
      </c>
      <c r="T41">
        <v>13881998</v>
      </c>
      <c r="U41">
        <v>0</v>
      </c>
    </row>
    <row r="42" spans="1:21" ht="15">
      <c r="A42" s="7">
        <v>161501</v>
      </c>
      <c r="B42" t="s">
        <v>148</v>
      </c>
      <c r="C42" s="3">
        <v>1178081955</v>
      </c>
      <c r="D42" s="5">
        <v>1178081955</v>
      </c>
      <c r="E42" s="3">
        <v>1164199957</v>
      </c>
      <c r="F42" s="3">
        <v>1178081955</v>
      </c>
      <c r="G42" s="3">
        <v>1178081955</v>
      </c>
      <c r="T42">
        <v>13881998</v>
      </c>
      <c r="U42">
        <v>0</v>
      </c>
    </row>
    <row r="43" spans="1:21" ht="15">
      <c r="A43" s="7">
        <v>16150102</v>
      </c>
      <c r="B43" t="s">
        <v>385</v>
      </c>
      <c r="C43" s="3">
        <v>64339242</v>
      </c>
      <c r="D43" s="5">
        <v>64339242</v>
      </c>
      <c r="E43" s="3">
        <v>64339242</v>
      </c>
      <c r="F43" s="3">
        <v>64339242</v>
      </c>
      <c r="G43" s="3">
        <v>64339242</v>
      </c>
      <c r="T43">
        <v>0</v>
      </c>
      <c r="U43">
        <v>0</v>
      </c>
    </row>
    <row r="44" spans="1:21" ht="15">
      <c r="A44" s="7">
        <v>16150103</v>
      </c>
      <c r="B44" t="s">
        <v>386</v>
      </c>
      <c r="C44" s="3">
        <v>1113742713</v>
      </c>
      <c r="D44" s="5">
        <v>1113742713</v>
      </c>
      <c r="E44" s="3">
        <v>1099860715</v>
      </c>
      <c r="F44" s="3">
        <v>1113742713</v>
      </c>
      <c r="G44" s="3">
        <v>1113742713</v>
      </c>
      <c r="T44">
        <v>13881998</v>
      </c>
      <c r="U44">
        <v>0</v>
      </c>
    </row>
    <row r="45" spans="1:21" ht="15">
      <c r="A45" s="7">
        <v>1635</v>
      </c>
      <c r="B45" t="s">
        <v>142</v>
      </c>
      <c r="C45" s="3">
        <v>414568062</v>
      </c>
      <c r="D45" s="5">
        <v>414568062</v>
      </c>
      <c r="E45" s="3">
        <v>378189771</v>
      </c>
      <c r="F45" s="3">
        <v>414568062</v>
      </c>
      <c r="G45" s="3">
        <v>414568062</v>
      </c>
      <c r="T45">
        <v>36378291</v>
      </c>
      <c r="U45">
        <v>0</v>
      </c>
    </row>
    <row r="46" spans="1:21" ht="15">
      <c r="A46" s="7">
        <v>163503</v>
      </c>
      <c r="B46" t="s">
        <v>389</v>
      </c>
      <c r="C46" s="3">
        <v>17749533</v>
      </c>
      <c r="D46" s="5">
        <v>17749533</v>
      </c>
      <c r="E46" s="3">
        <v>17749533</v>
      </c>
      <c r="F46" s="3">
        <v>17749533</v>
      </c>
      <c r="G46" s="3">
        <v>17749533</v>
      </c>
      <c r="T46">
        <v>0</v>
      </c>
      <c r="U46">
        <v>0</v>
      </c>
    </row>
    <row r="47" spans="1:21" ht="15">
      <c r="A47" s="7">
        <v>16350303</v>
      </c>
      <c r="B47" t="s">
        <v>390</v>
      </c>
      <c r="C47" s="3">
        <v>17749533</v>
      </c>
      <c r="D47" s="5">
        <v>17749533</v>
      </c>
      <c r="E47" s="3">
        <v>17749533</v>
      </c>
      <c r="F47" s="3">
        <v>17749533</v>
      </c>
      <c r="G47" s="3">
        <v>17749533</v>
      </c>
      <c r="T47">
        <v>0</v>
      </c>
      <c r="U47">
        <v>0</v>
      </c>
    </row>
    <row r="48" spans="1:21" ht="15">
      <c r="A48" s="7">
        <v>163504</v>
      </c>
      <c r="B48" t="s">
        <v>392</v>
      </c>
      <c r="C48" s="3">
        <v>367016981</v>
      </c>
      <c r="D48" s="5">
        <v>367016981</v>
      </c>
      <c r="E48" s="3">
        <v>330638690</v>
      </c>
      <c r="F48" s="3">
        <v>367016981</v>
      </c>
      <c r="G48" s="3">
        <v>367016981</v>
      </c>
      <c r="T48">
        <v>36378291</v>
      </c>
      <c r="U48">
        <v>0</v>
      </c>
    </row>
    <row r="49" spans="1:21" ht="15">
      <c r="A49" s="7">
        <v>16350401</v>
      </c>
      <c r="B49" t="s">
        <v>393</v>
      </c>
      <c r="C49" s="3">
        <v>44287470</v>
      </c>
      <c r="D49" s="5">
        <v>44287470</v>
      </c>
      <c r="E49" s="3">
        <v>7909179</v>
      </c>
      <c r="F49" s="3">
        <v>44287470</v>
      </c>
      <c r="G49" s="3">
        <v>44287470</v>
      </c>
      <c r="T49">
        <v>36378291</v>
      </c>
      <c r="U49">
        <v>0</v>
      </c>
    </row>
    <row r="50" spans="1:21" ht="15">
      <c r="A50" s="7">
        <v>16350402</v>
      </c>
      <c r="B50" t="s">
        <v>394</v>
      </c>
      <c r="C50" s="3">
        <v>322729511</v>
      </c>
      <c r="D50" s="5">
        <v>322729511</v>
      </c>
      <c r="E50" s="3">
        <v>322729511</v>
      </c>
      <c r="F50" s="3">
        <v>322729511</v>
      </c>
      <c r="G50" s="3">
        <v>322729511</v>
      </c>
      <c r="T50">
        <v>0</v>
      </c>
      <c r="U50">
        <v>0</v>
      </c>
    </row>
    <row r="51" spans="1:21" ht="15">
      <c r="A51" s="7">
        <v>163590</v>
      </c>
      <c r="B51" t="s">
        <v>395</v>
      </c>
      <c r="C51" s="3">
        <v>29801548</v>
      </c>
      <c r="D51" s="5">
        <v>29801548</v>
      </c>
      <c r="E51" s="3">
        <v>29801548</v>
      </c>
      <c r="F51" s="3">
        <v>29801548</v>
      </c>
      <c r="G51" s="3">
        <v>29801548</v>
      </c>
      <c r="T51">
        <v>0</v>
      </c>
      <c r="U51">
        <v>0</v>
      </c>
    </row>
    <row r="52" spans="1:21" ht="15">
      <c r="A52" s="7">
        <v>16359001</v>
      </c>
      <c r="B52" t="s">
        <v>177</v>
      </c>
      <c r="C52" s="3">
        <v>29801548</v>
      </c>
      <c r="D52" s="5">
        <v>29801548</v>
      </c>
      <c r="E52" s="3">
        <v>29801548</v>
      </c>
      <c r="F52" s="3">
        <v>29801548</v>
      </c>
      <c r="G52" s="3">
        <v>29801548</v>
      </c>
      <c r="T52">
        <v>0</v>
      </c>
      <c r="U52">
        <v>0</v>
      </c>
    </row>
    <row r="53" spans="1:21" ht="15">
      <c r="A53" s="7">
        <v>1640</v>
      </c>
      <c r="B53" t="s">
        <v>148</v>
      </c>
      <c r="C53" s="3">
        <v>18548450340</v>
      </c>
      <c r="D53" s="5">
        <v>18548450340</v>
      </c>
      <c r="E53" s="3">
        <v>18548450340</v>
      </c>
      <c r="F53" s="3">
        <v>18540000000</v>
      </c>
      <c r="G53" s="3">
        <v>18548450340</v>
      </c>
      <c r="T53">
        <v>0</v>
      </c>
      <c r="U53">
        <v>0</v>
      </c>
    </row>
    <row r="54" spans="1:21" ht="15">
      <c r="A54" s="7">
        <v>164001</v>
      </c>
      <c r="B54" t="s">
        <v>398</v>
      </c>
      <c r="C54" s="3">
        <v>18548450340</v>
      </c>
      <c r="D54" s="5">
        <v>18548450340</v>
      </c>
      <c r="E54" s="3">
        <v>18548450340</v>
      </c>
      <c r="F54" s="3">
        <v>18540000000</v>
      </c>
      <c r="G54" s="3">
        <v>18548450340</v>
      </c>
      <c r="T54">
        <v>0</v>
      </c>
      <c r="U54">
        <v>0</v>
      </c>
    </row>
    <row r="55" spans="1:21" ht="15">
      <c r="A55" s="7">
        <v>16400101</v>
      </c>
      <c r="B55" t="s">
        <v>382</v>
      </c>
      <c r="C55" s="3">
        <v>16015557000</v>
      </c>
      <c r="D55" s="5">
        <v>16015557000</v>
      </c>
      <c r="E55" s="3">
        <v>16015557000</v>
      </c>
      <c r="F55" s="3">
        <v>16010000000</v>
      </c>
      <c r="G55" s="3">
        <v>16015557000</v>
      </c>
      <c r="T55">
        <v>0</v>
      </c>
      <c r="U55">
        <v>0</v>
      </c>
    </row>
    <row r="56" spans="1:21" ht="15">
      <c r="A56" s="7">
        <v>16400102</v>
      </c>
      <c r="B56" t="s">
        <v>383</v>
      </c>
      <c r="C56" s="3">
        <v>633420000</v>
      </c>
      <c r="D56" s="5">
        <v>633420000</v>
      </c>
      <c r="E56" s="3">
        <v>633420000</v>
      </c>
      <c r="F56" s="3">
        <v>633420000</v>
      </c>
      <c r="G56" s="3">
        <v>633420000</v>
      </c>
      <c r="T56">
        <v>0</v>
      </c>
      <c r="U56">
        <v>0</v>
      </c>
    </row>
    <row r="57" spans="1:21" ht="15">
      <c r="A57" s="7">
        <v>16400103</v>
      </c>
      <c r="B57" t="s">
        <v>399</v>
      </c>
      <c r="C57" s="3">
        <v>362452740</v>
      </c>
      <c r="D57" s="5">
        <v>362452740</v>
      </c>
      <c r="E57" s="3">
        <v>362452740</v>
      </c>
      <c r="F57" s="3">
        <v>362452740</v>
      </c>
      <c r="G57" s="3">
        <v>362452740</v>
      </c>
      <c r="T57">
        <v>0</v>
      </c>
      <c r="U57">
        <v>0</v>
      </c>
    </row>
    <row r="58" spans="1:21" ht="15">
      <c r="A58" s="7">
        <v>16400104</v>
      </c>
      <c r="B58" t="s">
        <v>400</v>
      </c>
      <c r="C58" s="3">
        <v>250575600</v>
      </c>
      <c r="D58" s="5">
        <v>250575600</v>
      </c>
      <c r="E58" s="3">
        <v>250575600</v>
      </c>
      <c r="F58" s="3">
        <v>250575600</v>
      </c>
      <c r="G58" s="3">
        <v>250575600</v>
      </c>
      <c r="T58">
        <v>0</v>
      </c>
      <c r="U58">
        <v>0</v>
      </c>
    </row>
    <row r="59" spans="1:21" ht="15">
      <c r="A59" s="7">
        <v>16400105</v>
      </c>
      <c r="B59" t="s">
        <v>384</v>
      </c>
      <c r="C59" s="3">
        <v>1286445000</v>
      </c>
      <c r="D59" s="5">
        <v>1286445000</v>
      </c>
      <c r="E59" s="3">
        <v>1286445000</v>
      </c>
      <c r="F59" s="3">
        <v>1286445000</v>
      </c>
      <c r="G59" s="3">
        <v>1286445000</v>
      </c>
      <c r="T59">
        <v>0</v>
      </c>
      <c r="U59">
        <v>0</v>
      </c>
    </row>
    <row r="60" spans="1:21" ht="15">
      <c r="A60" s="7">
        <v>1655</v>
      </c>
      <c r="B60" t="s">
        <v>150</v>
      </c>
      <c r="C60" s="3">
        <v>75806791</v>
      </c>
      <c r="D60" s="5">
        <v>75806791</v>
      </c>
      <c r="E60" s="3">
        <v>75806791</v>
      </c>
      <c r="F60" s="3">
        <v>75806791</v>
      </c>
      <c r="G60" s="3">
        <v>75806791</v>
      </c>
      <c r="T60">
        <v>0</v>
      </c>
      <c r="U60">
        <v>0</v>
      </c>
    </row>
    <row r="61" spans="1:21" ht="15">
      <c r="A61" s="7">
        <v>165501</v>
      </c>
      <c r="B61" t="s">
        <v>401</v>
      </c>
      <c r="C61" s="3">
        <v>10561560</v>
      </c>
      <c r="D61" s="5">
        <v>10561560</v>
      </c>
      <c r="E61" s="3">
        <v>10561560</v>
      </c>
      <c r="F61" s="3">
        <v>10561560</v>
      </c>
      <c r="G61" s="3">
        <v>10561560</v>
      </c>
      <c r="T61">
        <v>0</v>
      </c>
      <c r="U61">
        <v>0</v>
      </c>
    </row>
    <row r="62" spans="1:21" ht="15">
      <c r="A62" s="7">
        <v>16550101</v>
      </c>
      <c r="B62" t="s">
        <v>402</v>
      </c>
      <c r="C62" s="3">
        <v>10561560</v>
      </c>
      <c r="D62" s="5">
        <v>10561560</v>
      </c>
      <c r="E62" s="3">
        <v>10561560</v>
      </c>
      <c r="F62" s="3">
        <v>10561560</v>
      </c>
      <c r="G62" s="3">
        <v>10561560</v>
      </c>
      <c r="T62">
        <v>0</v>
      </c>
      <c r="U62">
        <v>0</v>
      </c>
    </row>
    <row r="63" spans="1:21" ht="15">
      <c r="A63" s="7">
        <v>165504</v>
      </c>
      <c r="B63" t="s">
        <v>403</v>
      </c>
      <c r="C63" s="3">
        <v>57853070</v>
      </c>
      <c r="D63" s="5">
        <v>57853070</v>
      </c>
      <c r="E63" s="3">
        <v>57853070</v>
      </c>
      <c r="F63" s="3">
        <v>57853070</v>
      </c>
      <c r="G63" s="3">
        <v>57853070</v>
      </c>
      <c r="T63">
        <v>0</v>
      </c>
      <c r="U63">
        <v>0</v>
      </c>
    </row>
    <row r="64" spans="1:21" ht="15">
      <c r="A64" s="7">
        <v>16550401</v>
      </c>
      <c r="B64" t="s">
        <v>404</v>
      </c>
      <c r="C64" s="3">
        <v>57853070</v>
      </c>
      <c r="D64" s="5">
        <v>57853070</v>
      </c>
      <c r="E64" s="3">
        <v>57853070</v>
      </c>
      <c r="F64" s="3">
        <v>57853070</v>
      </c>
      <c r="G64" s="3">
        <v>57853070</v>
      </c>
      <c r="T64">
        <v>0</v>
      </c>
      <c r="U64">
        <v>0</v>
      </c>
    </row>
    <row r="65" spans="1:21" ht="15">
      <c r="A65" s="7">
        <v>165505</v>
      </c>
      <c r="B65" t="s">
        <v>406</v>
      </c>
      <c r="C65" s="3">
        <v>3811967</v>
      </c>
      <c r="D65" s="5">
        <v>3811967</v>
      </c>
      <c r="E65" s="3">
        <v>3811967</v>
      </c>
      <c r="F65" s="3">
        <v>3811967</v>
      </c>
      <c r="G65" s="3">
        <v>3811967</v>
      </c>
      <c r="T65">
        <v>0</v>
      </c>
      <c r="U65">
        <v>0</v>
      </c>
    </row>
    <row r="66" spans="1:21" ht="15">
      <c r="A66" s="7">
        <v>16550501</v>
      </c>
      <c r="B66" t="s">
        <v>407</v>
      </c>
      <c r="C66" s="3">
        <v>3811967</v>
      </c>
      <c r="D66" s="5">
        <v>3811967</v>
      </c>
      <c r="E66" s="3">
        <v>3811967</v>
      </c>
      <c r="F66" s="3">
        <v>3811967</v>
      </c>
      <c r="G66" s="3">
        <v>3811967</v>
      </c>
      <c r="T66">
        <v>0</v>
      </c>
      <c r="U66">
        <v>0</v>
      </c>
    </row>
    <row r="67" spans="1:21" ht="15">
      <c r="A67" s="7">
        <v>165511</v>
      </c>
      <c r="B67" t="s">
        <v>408</v>
      </c>
      <c r="C67" s="3">
        <v>3580194</v>
      </c>
      <c r="D67" s="5">
        <v>3580194</v>
      </c>
      <c r="E67" s="3">
        <v>3580194</v>
      </c>
      <c r="F67" s="3">
        <v>3580194</v>
      </c>
      <c r="G67" s="3">
        <v>3580194</v>
      </c>
      <c r="T67">
        <v>0</v>
      </c>
      <c r="U67">
        <v>0</v>
      </c>
    </row>
    <row r="68" spans="1:21" ht="15">
      <c r="A68" s="7">
        <v>16551101</v>
      </c>
      <c r="B68" t="s">
        <v>409</v>
      </c>
      <c r="C68" s="3">
        <v>3580194</v>
      </c>
      <c r="D68" s="5">
        <v>3580194</v>
      </c>
      <c r="E68" s="3">
        <v>3580194</v>
      </c>
      <c r="F68" s="3">
        <v>3580194</v>
      </c>
      <c r="G68" s="3">
        <v>3580194</v>
      </c>
      <c r="T68">
        <v>0</v>
      </c>
      <c r="U68">
        <v>0</v>
      </c>
    </row>
    <row r="69" spans="1:21" ht="15">
      <c r="A69" s="7">
        <v>1660</v>
      </c>
      <c r="B69" t="s">
        <v>387</v>
      </c>
      <c r="C69" s="3">
        <v>5116350</v>
      </c>
      <c r="D69" s="5">
        <v>5116350</v>
      </c>
      <c r="E69" s="3">
        <v>5116350</v>
      </c>
      <c r="F69" s="3">
        <v>5116350</v>
      </c>
      <c r="G69" s="3">
        <v>5116350</v>
      </c>
      <c r="T69">
        <v>0</v>
      </c>
      <c r="U69">
        <v>0</v>
      </c>
    </row>
    <row r="70" spans="1:21" ht="15">
      <c r="A70" s="7">
        <v>166090</v>
      </c>
      <c r="B70" t="s">
        <v>410</v>
      </c>
      <c r="C70" s="3">
        <v>5116350</v>
      </c>
      <c r="D70" s="5">
        <v>5116350</v>
      </c>
      <c r="E70" s="3">
        <v>5116350</v>
      </c>
      <c r="F70" s="3">
        <v>5116350</v>
      </c>
      <c r="G70" s="3">
        <v>5116350</v>
      </c>
      <c r="T70">
        <v>0</v>
      </c>
      <c r="U70">
        <v>0</v>
      </c>
    </row>
    <row r="71" spans="1:21" ht="15">
      <c r="A71" s="7">
        <v>16609001</v>
      </c>
      <c r="B71" t="s">
        <v>411</v>
      </c>
      <c r="C71" s="3">
        <v>5116350</v>
      </c>
      <c r="D71" s="5">
        <v>5116350</v>
      </c>
      <c r="E71" s="3">
        <v>5116350</v>
      </c>
      <c r="F71" s="3">
        <v>5116350</v>
      </c>
      <c r="G71" s="3">
        <v>5116350</v>
      </c>
      <c r="T71">
        <v>0</v>
      </c>
      <c r="U71">
        <v>0</v>
      </c>
    </row>
    <row r="72" spans="1:21" ht="15">
      <c r="A72" s="7">
        <v>1665</v>
      </c>
      <c r="B72" t="s">
        <v>389</v>
      </c>
      <c r="C72" s="3">
        <v>116625294</v>
      </c>
      <c r="D72" s="5">
        <v>116625294</v>
      </c>
      <c r="E72" s="3">
        <v>116625294</v>
      </c>
      <c r="F72" s="3">
        <v>116625294</v>
      </c>
      <c r="G72" s="3">
        <v>116625294</v>
      </c>
      <c r="T72">
        <v>0</v>
      </c>
      <c r="U72">
        <v>0</v>
      </c>
    </row>
    <row r="73" spans="1:21" ht="15">
      <c r="A73" s="7">
        <v>166501</v>
      </c>
      <c r="B73" t="s">
        <v>412</v>
      </c>
      <c r="C73" s="3">
        <v>115035294</v>
      </c>
      <c r="D73" s="5">
        <v>115035294</v>
      </c>
      <c r="E73" s="3">
        <v>115035294</v>
      </c>
      <c r="F73" s="3">
        <v>115035294</v>
      </c>
      <c r="G73" s="3">
        <v>115035294</v>
      </c>
      <c r="T73">
        <v>0</v>
      </c>
      <c r="U73">
        <v>0</v>
      </c>
    </row>
    <row r="74" spans="1:21" ht="15">
      <c r="A74" s="7">
        <v>16650101</v>
      </c>
      <c r="B74" t="s">
        <v>413</v>
      </c>
      <c r="C74" s="3">
        <v>115035294</v>
      </c>
      <c r="D74" s="5">
        <v>115035294</v>
      </c>
      <c r="E74" s="3">
        <v>115035294</v>
      </c>
      <c r="F74" s="3">
        <v>115035294</v>
      </c>
      <c r="G74" s="3">
        <v>115035294</v>
      </c>
      <c r="T74">
        <v>0</v>
      </c>
      <c r="U74">
        <v>0</v>
      </c>
    </row>
    <row r="75" spans="1:21" ht="15">
      <c r="A75" s="7">
        <v>166502</v>
      </c>
      <c r="B75" t="s">
        <v>414</v>
      </c>
      <c r="C75" s="3">
        <v>1590000</v>
      </c>
      <c r="D75" s="5">
        <v>1590000</v>
      </c>
      <c r="E75" s="3">
        <v>1590000</v>
      </c>
      <c r="F75" s="3">
        <v>1590000</v>
      </c>
      <c r="G75" s="3">
        <v>1590000</v>
      </c>
      <c r="T75">
        <v>0</v>
      </c>
      <c r="U75">
        <v>0</v>
      </c>
    </row>
    <row r="76" spans="1:21" ht="15">
      <c r="A76" s="7">
        <v>16650201</v>
      </c>
      <c r="B76" t="s">
        <v>391</v>
      </c>
      <c r="C76" s="3">
        <v>1590000</v>
      </c>
      <c r="D76" s="5">
        <v>1590000</v>
      </c>
      <c r="E76" s="3">
        <v>1590000</v>
      </c>
      <c r="F76" s="3">
        <v>1590000</v>
      </c>
      <c r="G76" s="3">
        <v>1590000</v>
      </c>
      <c r="T76">
        <v>0</v>
      </c>
      <c r="U76">
        <v>0</v>
      </c>
    </row>
    <row r="77" spans="1:21" ht="15">
      <c r="A77" s="7">
        <v>1670</v>
      </c>
      <c r="B77" t="s">
        <v>392</v>
      </c>
      <c r="C77" s="3">
        <v>640493938</v>
      </c>
      <c r="D77" s="5">
        <v>640493938</v>
      </c>
      <c r="E77" s="3">
        <v>640493938</v>
      </c>
      <c r="F77" s="3">
        <v>640493938</v>
      </c>
      <c r="G77" s="3">
        <v>640493938</v>
      </c>
      <c r="T77">
        <v>0</v>
      </c>
      <c r="U77">
        <v>0</v>
      </c>
    </row>
    <row r="78" spans="1:21" ht="15">
      <c r="A78" s="7">
        <v>167001</v>
      </c>
      <c r="B78" t="s">
        <v>415</v>
      </c>
      <c r="C78" s="3">
        <v>303416140</v>
      </c>
      <c r="D78" s="5">
        <v>303416140</v>
      </c>
      <c r="E78" s="3">
        <v>303416140</v>
      </c>
      <c r="F78" s="3">
        <v>303416140</v>
      </c>
      <c r="G78" s="3">
        <v>303416140</v>
      </c>
      <c r="T78">
        <v>0</v>
      </c>
      <c r="U78">
        <v>0</v>
      </c>
    </row>
    <row r="79" spans="1:21" ht="15">
      <c r="A79" s="7">
        <v>16700101</v>
      </c>
      <c r="B79" t="s">
        <v>416</v>
      </c>
      <c r="C79" s="3">
        <v>303416140</v>
      </c>
      <c r="D79" s="5">
        <v>303416140</v>
      </c>
      <c r="E79" s="3">
        <v>303416140</v>
      </c>
      <c r="F79" s="3">
        <v>303416140</v>
      </c>
      <c r="G79" s="3">
        <v>303416140</v>
      </c>
      <c r="T79">
        <v>0</v>
      </c>
      <c r="U79">
        <v>0</v>
      </c>
    </row>
    <row r="80" spans="1:21" ht="15">
      <c r="A80" s="7">
        <v>167002</v>
      </c>
      <c r="B80" t="s">
        <v>417</v>
      </c>
      <c r="C80" s="3">
        <v>337077798</v>
      </c>
      <c r="D80" s="5">
        <v>337077798</v>
      </c>
      <c r="E80" s="3">
        <v>337077798</v>
      </c>
      <c r="F80" s="3">
        <v>337077798</v>
      </c>
      <c r="G80" s="3">
        <v>337077798</v>
      </c>
      <c r="T80">
        <v>0</v>
      </c>
      <c r="U80">
        <v>0</v>
      </c>
    </row>
    <row r="81" spans="1:21" ht="15">
      <c r="A81" s="7">
        <v>16700201</v>
      </c>
      <c r="B81" t="s">
        <v>160</v>
      </c>
      <c r="C81" s="3">
        <v>337077798</v>
      </c>
      <c r="D81" s="5">
        <v>337077798</v>
      </c>
      <c r="E81" s="3">
        <v>337077798</v>
      </c>
      <c r="F81" s="3">
        <v>337077798</v>
      </c>
      <c r="G81" s="3">
        <v>337077798</v>
      </c>
      <c r="T81">
        <v>0</v>
      </c>
      <c r="U81">
        <v>0</v>
      </c>
    </row>
    <row r="82" spans="1:21" ht="15">
      <c r="A82" s="7">
        <v>1680</v>
      </c>
      <c r="B82" t="s">
        <v>161</v>
      </c>
      <c r="C82" s="3">
        <v>2173576</v>
      </c>
      <c r="D82" s="5">
        <v>2173576</v>
      </c>
      <c r="E82" s="3">
        <v>2173576</v>
      </c>
      <c r="F82" s="3">
        <v>2173576</v>
      </c>
      <c r="G82" s="3">
        <v>2173576</v>
      </c>
      <c r="T82">
        <v>0</v>
      </c>
      <c r="U82">
        <v>0</v>
      </c>
    </row>
    <row r="83" spans="1:21" ht="15">
      <c r="A83" s="7">
        <v>168002</v>
      </c>
      <c r="B83" t="s">
        <v>418</v>
      </c>
      <c r="C83" s="3">
        <v>2173576</v>
      </c>
      <c r="D83" s="5">
        <v>2173576</v>
      </c>
      <c r="E83" s="3">
        <v>2173576</v>
      </c>
      <c r="F83" s="3">
        <v>2173576</v>
      </c>
      <c r="G83" s="3">
        <v>2173576</v>
      </c>
      <c r="T83">
        <v>0</v>
      </c>
      <c r="U83">
        <v>0</v>
      </c>
    </row>
    <row r="84" spans="1:21" ht="15">
      <c r="A84" s="7">
        <v>16800201</v>
      </c>
      <c r="B84" t="s">
        <v>419</v>
      </c>
      <c r="C84" s="3">
        <v>2173576</v>
      </c>
      <c r="D84" s="5">
        <v>2173576</v>
      </c>
      <c r="E84" s="3">
        <v>2173576</v>
      </c>
      <c r="F84" s="3">
        <v>2173576</v>
      </c>
      <c r="G84" s="3">
        <v>2173576</v>
      </c>
      <c r="T84">
        <v>0</v>
      </c>
      <c r="U84">
        <v>0</v>
      </c>
    </row>
    <row r="85" spans="1:21" ht="15">
      <c r="A85" s="7">
        <v>1681</v>
      </c>
      <c r="B85" t="s">
        <v>163</v>
      </c>
      <c r="C85" s="3">
        <v>2443405623</v>
      </c>
      <c r="D85" s="5">
        <v>2443405623</v>
      </c>
      <c r="E85" s="3">
        <v>2443405623</v>
      </c>
      <c r="F85" s="3">
        <v>2443405623</v>
      </c>
      <c r="G85" s="3">
        <v>2443405623</v>
      </c>
      <c r="T85">
        <v>0</v>
      </c>
      <c r="U85">
        <v>0</v>
      </c>
    </row>
    <row r="86" spans="1:21" ht="15">
      <c r="A86" s="7">
        <v>168101</v>
      </c>
      <c r="B86" t="s">
        <v>420</v>
      </c>
      <c r="C86" s="3">
        <v>2091150233</v>
      </c>
      <c r="D86" s="5">
        <v>2091150233</v>
      </c>
      <c r="E86" s="3">
        <v>2091150233</v>
      </c>
      <c r="F86" s="3">
        <v>2091150233</v>
      </c>
      <c r="G86" s="3">
        <v>2091150233</v>
      </c>
      <c r="T86">
        <v>0</v>
      </c>
      <c r="U86">
        <v>0</v>
      </c>
    </row>
    <row r="87" spans="1:21" ht="15">
      <c r="A87" s="7">
        <v>16810101</v>
      </c>
      <c r="B87" t="s">
        <v>164</v>
      </c>
      <c r="C87" s="3">
        <v>2091150233</v>
      </c>
      <c r="D87" s="5">
        <v>2091150233</v>
      </c>
      <c r="E87" s="3">
        <v>2091150233</v>
      </c>
      <c r="F87" s="3">
        <v>2091150233</v>
      </c>
      <c r="G87" s="3">
        <v>2091150233</v>
      </c>
      <c r="T87">
        <v>0</v>
      </c>
      <c r="U87">
        <v>0</v>
      </c>
    </row>
    <row r="88" spans="1:21" ht="15">
      <c r="A88" s="7">
        <v>168107</v>
      </c>
      <c r="B88" t="s">
        <v>421</v>
      </c>
      <c r="C88" s="3">
        <v>352255390</v>
      </c>
      <c r="D88" s="5">
        <v>352255390</v>
      </c>
      <c r="E88" s="3">
        <v>352255390</v>
      </c>
      <c r="F88" s="3">
        <v>352255390</v>
      </c>
      <c r="G88" s="3">
        <v>352255390</v>
      </c>
      <c r="T88">
        <v>0</v>
      </c>
      <c r="U88">
        <v>0</v>
      </c>
    </row>
    <row r="89" spans="1:21" ht="15">
      <c r="A89" s="7">
        <v>16810701</v>
      </c>
      <c r="B89" t="s">
        <v>396</v>
      </c>
      <c r="C89" s="3">
        <v>352255390</v>
      </c>
      <c r="D89" s="5">
        <v>352255390</v>
      </c>
      <c r="E89" s="3">
        <v>352255390</v>
      </c>
      <c r="F89" s="3">
        <v>352255390</v>
      </c>
      <c r="G89" s="3">
        <v>352255390</v>
      </c>
      <c r="T89">
        <v>0</v>
      </c>
      <c r="U89">
        <v>0</v>
      </c>
    </row>
    <row r="90" spans="1:21" ht="15">
      <c r="A90" s="7">
        <v>1685</v>
      </c>
      <c r="B90" t="s">
        <v>422</v>
      </c>
      <c r="C90" s="3">
        <v>-1288215254</v>
      </c>
      <c r="D90" s="5">
        <v>-1288215254</v>
      </c>
      <c r="E90" s="3">
        <v>-1245559475</v>
      </c>
      <c r="F90" s="3">
        <v>-1288200000</v>
      </c>
      <c r="G90" s="3">
        <v>-1288215254</v>
      </c>
      <c r="T90">
        <v>0</v>
      </c>
      <c r="U90">
        <v>42655779</v>
      </c>
    </row>
    <row r="91" spans="1:21" ht="15">
      <c r="A91" s="7">
        <v>168501</v>
      </c>
      <c r="B91" t="s">
        <v>148</v>
      </c>
      <c r="C91" s="3">
        <v>-945374466</v>
      </c>
      <c r="D91" s="5">
        <v>-945374466</v>
      </c>
      <c r="E91" s="3">
        <v>-920728412</v>
      </c>
      <c r="F91" s="3">
        <v>-945374466</v>
      </c>
      <c r="G91" s="3">
        <v>-945374466</v>
      </c>
      <c r="T91">
        <v>0</v>
      </c>
      <c r="U91">
        <v>24646054</v>
      </c>
    </row>
    <row r="92" spans="1:21" ht="15">
      <c r="A92" s="7">
        <v>16850101</v>
      </c>
      <c r="B92" t="s">
        <v>382</v>
      </c>
      <c r="C92" s="3">
        <v>-826098278</v>
      </c>
      <c r="D92" s="5">
        <v>-826098278</v>
      </c>
      <c r="E92" s="3">
        <v>-804476806</v>
      </c>
      <c r="F92" s="3">
        <v>-826098278</v>
      </c>
      <c r="G92" s="3">
        <v>-826098278</v>
      </c>
      <c r="T92">
        <v>0</v>
      </c>
      <c r="U92">
        <v>21621472</v>
      </c>
    </row>
    <row r="93" spans="1:21" ht="15">
      <c r="A93" s="7">
        <v>16850102</v>
      </c>
      <c r="B93" t="s">
        <v>383</v>
      </c>
      <c r="C93" s="3">
        <v>-25864012</v>
      </c>
      <c r="D93" s="5">
        <v>-25864012</v>
      </c>
      <c r="E93" s="3">
        <v>-25102664</v>
      </c>
      <c r="F93" s="3">
        <v>-25864012</v>
      </c>
      <c r="G93" s="3">
        <v>-25864012</v>
      </c>
      <c r="T93">
        <v>0</v>
      </c>
      <c r="U93">
        <v>761348</v>
      </c>
    </row>
    <row r="94" spans="1:21" ht="15">
      <c r="A94" s="7">
        <v>16850103</v>
      </c>
      <c r="B94" t="s">
        <v>399</v>
      </c>
      <c r="C94" s="3">
        <v>-14799788</v>
      </c>
      <c r="D94" s="5">
        <v>-14799788</v>
      </c>
      <c r="E94" s="3">
        <v>-14364133</v>
      </c>
      <c r="F94" s="3">
        <v>-14799788</v>
      </c>
      <c r="G94" s="3">
        <v>-14799788</v>
      </c>
      <c r="T94">
        <v>0</v>
      </c>
      <c r="U94">
        <v>435655</v>
      </c>
    </row>
    <row r="95" spans="1:21" ht="15">
      <c r="A95" s="7">
        <v>16850104</v>
      </c>
      <c r="B95" t="s">
        <v>400</v>
      </c>
      <c r="C95" s="3">
        <v>-26083844</v>
      </c>
      <c r="D95" s="5">
        <v>-26083844</v>
      </c>
      <c r="E95" s="3">
        <v>-25802526</v>
      </c>
      <c r="F95" s="3">
        <v>-26083844</v>
      </c>
      <c r="G95" s="3">
        <v>-26083844</v>
      </c>
      <c r="T95">
        <v>0</v>
      </c>
      <c r="U95">
        <v>281318</v>
      </c>
    </row>
    <row r="96" spans="1:21" ht="15">
      <c r="A96" s="7">
        <v>16850105</v>
      </c>
      <c r="B96" t="s">
        <v>384</v>
      </c>
      <c r="C96" s="3">
        <v>-52528544</v>
      </c>
      <c r="D96" s="5">
        <v>-52528544</v>
      </c>
      <c r="E96" s="3">
        <v>-50982283</v>
      </c>
      <c r="F96" s="3">
        <v>-52528544</v>
      </c>
      <c r="G96" s="3">
        <v>-52528544</v>
      </c>
      <c r="T96">
        <v>0</v>
      </c>
      <c r="U96">
        <v>1546261</v>
      </c>
    </row>
    <row r="97" spans="1:21" ht="15">
      <c r="A97" s="7">
        <v>168504</v>
      </c>
      <c r="B97" t="s">
        <v>150</v>
      </c>
      <c r="C97" s="3">
        <v>-18853988</v>
      </c>
      <c r="D97" s="5">
        <v>-18853988</v>
      </c>
      <c r="E97" s="3">
        <v>-18254031</v>
      </c>
      <c r="F97" s="3">
        <v>-18853988</v>
      </c>
      <c r="G97" s="3">
        <v>-18853988</v>
      </c>
      <c r="T97">
        <v>0</v>
      </c>
      <c r="U97">
        <v>599957</v>
      </c>
    </row>
    <row r="98" spans="1:21" ht="15">
      <c r="A98" s="7">
        <v>16850401</v>
      </c>
      <c r="B98" t="s">
        <v>423</v>
      </c>
      <c r="C98" s="3">
        <v>-18853988</v>
      </c>
      <c r="D98" s="5">
        <v>-18853988</v>
      </c>
      <c r="E98" s="3">
        <v>-18254031</v>
      </c>
      <c r="F98" s="3">
        <v>-18853988</v>
      </c>
      <c r="G98" s="3">
        <v>-18853988</v>
      </c>
      <c r="T98">
        <v>0</v>
      </c>
      <c r="U98">
        <v>599957</v>
      </c>
    </row>
    <row r="99" spans="1:21" ht="15">
      <c r="A99" s="7">
        <v>168505</v>
      </c>
      <c r="B99" t="s">
        <v>388</v>
      </c>
      <c r="C99" s="3">
        <v>-373067</v>
      </c>
      <c r="D99" s="5">
        <v>-373067</v>
      </c>
      <c r="E99" s="3">
        <v>-319923</v>
      </c>
      <c r="F99" s="3">
        <v>-373067</v>
      </c>
      <c r="G99" s="3">
        <v>-373067</v>
      </c>
      <c r="T99">
        <v>0</v>
      </c>
      <c r="U99">
        <v>53144</v>
      </c>
    </row>
    <row r="100" spans="1:21" ht="15">
      <c r="A100" s="7">
        <v>16850501</v>
      </c>
      <c r="B100" t="s">
        <v>388</v>
      </c>
      <c r="C100" s="3">
        <v>-373067</v>
      </c>
      <c r="D100" s="5">
        <v>-373067</v>
      </c>
      <c r="E100" s="3">
        <v>-319923</v>
      </c>
      <c r="F100" s="3">
        <v>-373067</v>
      </c>
      <c r="G100" s="3">
        <v>-373067</v>
      </c>
      <c r="T100">
        <v>0</v>
      </c>
      <c r="U100">
        <v>53144</v>
      </c>
    </row>
    <row r="101" spans="1:21" ht="15">
      <c r="A101" s="7">
        <v>168506</v>
      </c>
      <c r="B101" t="s">
        <v>424</v>
      </c>
      <c r="C101" s="3">
        <v>-36128639</v>
      </c>
      <c r="D101" s="5">
        <v>-36128639</v>
      </c>
      <c r="E101" s="3">
        <v>-34985785</v>
      </c>
      <c r="F101" s="3">
        <v>-36128639</v>
      </c>
      <c r="G101" s="3">
        <v>-36128639</v>
      </c>
      <c r="T101">
        <v>0</v>
      </c>
      <c r="U101">
        <v>1142854</v>
      </c>
    </row>
    <row r="102" spans="1:21" ht="15">
      <c r="A102" s="7">
        <v>16850601</v>
      </c>
      <c r="B102" t="s">
        <v>425</v>
      </c>
      <c r="C102" s="3">
        <v>-36128639</v>
      </c>
      <c r="D102" s="5">
        <v>-36128639</v>
      </c>
      <c r="E102" s="3">
        <v>-34985785</v>
      </c>
      <c r="F102" s="3">
        <v>-36128639</v>
      </c>
      <c r="G102" s="3">
        <v>-36128639</v>
      </c>
      <c r="T102">
        <v>0</v>
      </c>
      <c r="U102">
        <v>1142854</v>
      </c>
    </row>
    <row r="103" spans="1:21" ht="15">
      <c r="A103" s="7">
        <v>168507</v>
      </c>
      <c r="B103" t="s">
        <v>392</v>
      </c>
      <c r="C103" s="3">
        <v>-286398306</v>
      </c>
      <c r="D103" s="5">
        <v>-286398306</v>
      </c>
      <c r="E103" s="3">
        <v>-270220762</v>
      </c>
      <c r="F103" s="3">
        <v>-286398306</v>
      </c>
      <c r="G103" s="3">
        <v>-286398306</v>
      </c>
      <c r="T103">
        <v>0</v>
      </c>
      <c r="U103">
        <v>16177544</v>
      </c>
    </row>
    <row r="104" spans="1:21" ht="15">
      <c r="A104" s="7">
        <v>16850701</v>
      </c>
      <c r="B104" t="s">
        <v>426</v>
      </c>
      <c r="C104" s="3">
        <v>-286398306</v>
      </c>
      <c r="D104" s="5">
        <v>-286398306</v>
      </c>
      <c r="E104" s="3">
        <v>-270220762</v>
      </c>
      <c r="F104" s="3">
        <v>-286398306</v>
      </c>
      <c r="G104" s="3">
        <v>-286398306</v>
      </c>
      <c r="T104">
        <v>0</v>
      </c>
      <c r="U104">
        <v>16177544</v>
      </c>
    </row>
    <row r="105" spans="1:21" ht="15">
      <c r="A105" s="7">
        <v>168509</v>
      </c>
      <c r="B105" t="s">
        <v>427</v>
      </c>
      <c r="C105" s="3">
        <v>-1086788</v>
      </c>
      <c r="D105" s="5">
        <v>-1086788</v>
      </c>
      <c r="E105" s="3">
        <v>-1050562</v>
      </c>
      <c r="F105" s="3">
        <v>-1086788</v>
      </c>
      <c r="G105" s="3">
        <v>-1086788</v>
      </c>
      <c r="T105">
        <v>0</v>
      </c>
      <c r="U105">
        <v>36226</v>
      </c>
    </row>
    <row r="106" spans="1:21" ht="15">
      <c r="A106" s="7">
        <v>16850901</v>
      </c>
      <c r="B106" t="s">
        <v>428</v>
      </c>
      <c r="C106" s="3">
        <v>-1086788</v>
      </c>
      <c r="D106" s="5">
        <v>-1086788</v>
      </c>
      <c r="E106" s="3">
        <v>-1050562</v>
      </c>
      <c r="F106" s="3">
        <v>-1086788</v>
      </c>
      <c r="G106" s="3">
        <v>-1086788</v>
      </c>
      <c r="T106">
        <v>0</v>
      </c>
      <c r="U106">
        <v>36226</v>
      </c>
    </row>
    <row r="107" spans="1:21" ht="15">
      <c r="A107" s="7">
        <v>17</v>
      </c>
      <c r="B107" t="s">
        <v>335</v>
      </c>
      <c r="C107" s="3">
        <v>34869814195</v>
      </c>
      <c r="D107" s="5">
        <v>34869814195</v>
      </c>
      <c r="E107" s="3">
        <v>34788709318</v>
      </c>
      <c r="F107" s="3">
        <v>34860000000</v>
      </c>
      <c r="G107" s="3">
        <v>34869814195</v>
      </c>
      <c r="T107">
        <v>81104877</v>
      </c>
      <c r="U107">
        <v>0</v>
      </c>
    </row>
    <row r="108" spans="1:21" ht="15">
      <c r="A108" s="7">
        <v>1705</v>
      </c>
      <c r="B108" t="s">
        <v>429</v>
      </c>
      <c r="C108" s="3">
        <v>34869814195</v>
      </c>
      <c r="D108" s="5">
        <v>34869814195</v>
      </c>
      <c r="E108" s="3">
        <v>34788709318</v>
      </c>
      <c r="F108" s="3">
        <v>34860000000</v>
      </c>
      <c r="G108" s="3">
        <v>34869814195</v>
      </c>
      <c r="T108">
        <v>81104877</v>
      </c>
      <c r="U108">
        <v>0</v>
      </c>
    </row>
    <row r="109" spans="1:21" ht="15">
      <c r="A109" s="7">
        <v>170590</v>
      </c>
      <c r="B109" t="s">
        <v>430</v>
      </c>
      <c r="C109" s="3">
        <v>34869814195</v>
      </c>
      <c r="D109" s="5">
        <v>34869814195</v>
      </c>
      <c r="E109" s="3">
        <v>34788709318</v>
      </c>
      <c r="F109" s="3">
        <v>34860000000</v>
      </c>
      <c r="G109" s="3">
        <v>34869814195</v>
      </c>
      <c r="T109">
        <v>81104877</v>
      </c>
      <c r="U109">
        <v>0</v>
      </c>
    </row>
    <row r="110" spans="1:21" ht="15">
      <c r="A110" s="7">
        <v>17059001</v>
      </c>
      <c r="B110" t="s">
        <v>431</v>
      </c>
      <c r="C110" s="3">
        <v>977905497</v>
      </c>
      <c r="D110" s="5">
        <v>977905497</v>
      </c>
      <c r="E110" s="3">
        <v>977905497</v>
      </c>
      <c r="F110" s="3">
        <v>977905497</v>
      </c>
      <c r="G110" s="3">
        <v>977905497</v>
      </c>
      <c r="T110">
        <v>0</v>
      </c>
      <c r="U110">
        <v>0</v>
      </c>
    </row>
    <row r="111" spans="1:21" ht="15">
      <c r="A111" s="7">
        <v>17059002</v>
      </c>
      <c r="B111" t="s">
        <v>432</v>
      </c>
      <c r="C111" s="3">
        <v>31737672967</v>
      </c>
      <c r="D111" s="5">
        <v>31737672967</v>
      </c>
      <c r="E111" s="3">
        <v>31656568090</v>
      </c>
      <c r="F111" s="3">
        <v>31730000000</v>
      </c>
      <c r="G111" s="3">
        <v>31737672967</v>
      </c>
      <c r="T111">
        <v>81104877</v>
      </c>
      <c r="U111">
        <v>0</v>
      </c>
    </row>
    <row r="112" spans="1:21" ht="15">
      <c r="A112" s="7">
        <v>17059003</v>
      </c>
      <c r="B112" t="s">
        <v>433</v>
      </c>
      <c r="C112" s="3">
        <v>834585418</v>
      </c>
      <c r="D112" s="5">
        <v>834585418</v>
      </c>
      <c r="E112" s="3">
        <v>834585418</v>
      </c>
      <c r="F112" s="3">
        <v>834585418</v>
      </c>
      <c r="G112" s="3">
        <v>834585418</v>
      </c>
      <c r="T112">
        <v>0</v>
      </c>
      <c r="U112">
        <v>0</v>
      </c>
    </row>
    <row r="113" spans="1:21" ht="15">
      <c r="A113" s="7">
        <v>17059004</v>
      </c>
      <c r="B113" t="s">
        <v>434</v>
      </c>
      <c r="C113" s="3">
        <v>1319650313</v>
      </c>
      <c r="D113" s="5">
        <v>1319650313</v>
      </c>
      <c r="E113" s="3">
        <v>1319650313</v>
      </c>
      <c r="F113" s="3">
        <v>1319650313</v>
      </c>
      <c r="G113" s="3">
        <v>1319650313</v>
      </c>
      <c r="T113">
        <v>0</v>
      </c>
      <c r="U113">
        <v>0</v>
      </c>
    </row>
    <row r="114" spans="1:21" ht="15">
      <c r="A114" s="7">
        <v>19</v>
      </c>
      <c r="B114" t="s">
        <v>2</v>
      </c>
      <c r="C114" s="3">
        <v>142864922085</v>
      </c>
      <c r="D114" s="5">
        <v>142864922085</v>
      </c>
      <c r="E114" s="3">
        <v>142936428050</v>
      </c>
      <c r="F114" s="3">
        <v>142800000000</v>
      </c>
      <c r="G114" s="3">
        <v>142864922085</v>
      </c>
      <c r="T114">
        <v>150782116</v>
      </c>
      <c r="U114">
        <v>222288081</v>
      </c>
    </row>
    <row r="115" spans="1:21" ht="15">
      <c r="A115" s="7">
        <v>1905</v>
      </c>
      <c r="B115" t="s">
        <v>169</v>
      </c>
      <c r="C115" s="3">
        <v>1026479</v>
      </c>
      <c r="D115" s="5">
        <v>1026479</v>
      </c>
      <c r="E115" s="3">
        <v>25751435</v>
      </c>
      <c r="F115" s="3">
        <v>1026479</v>
      </c>
      <c r="G115" s="3">
        <v>1026479</v>
      </c>
      <c r="T115">
        <v>0</v>
      </c>
      <c r="U115">
        <v>24724956</v>
      </c>
    </row>
    <row r="116" spans="1:21" ht="15">
      <c r="A116" s="7">
        <v>190501</v>
      </c>
      <c r="B116" t="s">
        <v>435</v>
      </c>
      <c r="C116" s="3">
        <v>1026479</v>
      </c>
      <c r="D116" s="5">
        <v>1026479</v>
      </c>
      <c r="E116" s="3">
        <v>25751435</v>
      </c>
      <c r="F116" s="3">
        <v>1026479</v>
      </c>
      <c r="G116" s="3">
        <v>1026479</v>
      </c>
      <c r="T116">
        <v>0</v>
      </c>
      <c r="U116">
        <v>24724956</v>
      </c>
    </row>
    <row r="117" spans="1:21" ht="15">
      <c r="A117" s="7">
        <v>19050101</v>
      </c>
      <c r="B117" t="s">
        <v>436</v>
      </c>
      <c r="C117" s="3">
        <v>1026479</v>
      </c>
      <c r="D117" s="5">
        <v>1026479</v>
      </c>
      <c r="E117" s="3">
        <v>25751435</v>
      </c>
      <c r="F117" s="3">
        <v>1026479</v>
      </c>
      <c r="G117" s="3">
        <v>1026479</v>
      </c>
      <c r="T117">
        <v>0</v>
      </c>
      <c r="U117">
        <v>24724956</v>
      </c>
    </row>
    <row r="118" spans="1:21" ht="15">
      <c r="A118" s="7">
        <v>1906</v>
      </c>
      <c r="B118" t="s">
        <v>171</v>
      </c>
      <c r="C118" s="3">
        <v>267856575</v>
      </c>
      <c r="D118" s="5">
        <v>267856575</v>
      </c>
      <c r="E118" s="3">
        <v>267856575</v>
      </c>
      <c r="F118" s="3">
        <v>267856575</v>
      </c>
      <c r="G118" s="3">
        <v>267856575</v>
      </c>
      <c r="T118">
        <v>0</v>
      </c>
      <c r="U118">
        <v>0</v>
      </c>
    </row>
    <row r="119" spans="1:21" ht="15">
      <c r="A119" s="7">
        <v>190604</v>
      </c>
      <c r="B119" t="s">
        <v>437</v>
      </c>
      <c r="C119" s="3">
        <v>267856575</v>
      </c>
      <c r="D119" s="5">
        <v>267856575</v>
      </c>
      <c r="E119" s="3">
        <v>267856575</v>
      </c>
      <c r="F119" s="3">
        <v>267856575</v>
      </c>
      <c r="G119" s="3">
        <v>267856575</v>
      </c>
      <c r="T119">
        <v>0</v>
      </c>
      <c r="U119">
        <v>0</v>
      </c>
    </row>
    <row r="120" spans="1:21" ht="15">
      <c r="A120" s="7">
        <v>19060401</v>
      </c>
      <c r="B120" t="s">
        <v>438</v>
      </c>
      <c r="C120" s="3">
        <v>267856575</v>
      </c>
      <c r="D120" s="5">
        <v>267856575</v>
      </c>
      <c r="E120" s="3">
        <v>267856575</v>
      </c>
      <c r="F120" s="3">
        <v>267856575</v>
      </c>
      <c r="G120" s="3">
        <v>267856575</v>
      </c>
      <c r="T120">
        <v>0</v>
      </c>
      <c r="U120">
        <v>0</v>
      </c>
    </row>
    <row r="121" spans="1:21" ht="15">
      <c r="A121" s="7">
        <v>1908</v>
      </c>
      <c r="B121" t="s">
        <v>173</v>
      </c>
      <c r="C121" s="3">
        <v>142493789863</v>
      </c>
      <c r="D121" s="5">
        <v>142493789863</v>
      </c>
      <c r="E121" s="3">
        <v>142565750589</v>
      </c>
      <c r="F121" s="3">
        <v>142400000000</v>
      </c>
      <c r="G121" s="3">
        <v>142493789863</v>
      </c>
      <c r="T121">
        <v>122836070</v>
      </c>
      <c r="U121">
        <v>194796796</v>
      </c>
    </row>
    <row r="122" spans="1:21" ht="15">
      <c r="A122" s="7">
        <v>190801</v>
      </c>
      <c r="B122" t="s">
        <v>439</v>
      </c>
      <c r="C122" s="3">
        <v>8551408805</v>
      </c>
      <c r="D122" s="5">
        <v>8551408805</v>
      </c>
      <c r="E122" s="3">
        <v>8622500300</v>
      </c>
      <c r="F122" s="3">
        <v>8551408805</v>
      </c>
      <c r="G122" s="3">
        <v>8551408805</v>
      </c>
      <c r="T122">
        <v>122836070</v>
      </c>
      <c r="U122">
        <v>193927565</v>
      </c>
    </row>
    <row r="123" spans="1:21" ht="15">
      <c r="A123" s="7">
        <v>19080101</v>
      </c>
      <c r="B123" t="s">
        <v>440</v>
      </c>
      <c r="C123" s="3">
        <v>40611995</v>
      </c>
      <c r="D123" s="5">
        <v>40611995</v>
      </c>
      <c r="E123" s="3">
        <v>30598613</v>
      </c>
      <c r="F123" s="3">
        <v>40611995</v>
      </c>
      <c r="G123" s="3">
        <v>40611995</v>
      </c>
      <c r="T123">
        <v>40611995</v>
      </c>
      <c r="U123">
        <v>30598613</v>
      </c>
    </row>
    <row r="124" spans="1:21" ht="15">
      <c r="A124" s="7">
        <v>19080102</v>
      </c>
      <c r="B124" t="s">
        <v>441</v>
      </c>
      <c r="C124" s="3">
        <v>8509677612</v>
      </c>
      <c r="D124" s="5">
        <v>8509677612</v>
      </c>
      <c r="E124" s="3">
        <v>8591901687</v>
      </c>
      <c r="F124" s="3">
        <v>8509677612</v>
      </c>
      <c r="G124" s="3">
        <v>8509677612</v>
      </c>
      <c r="T124">
        <v>0</v>
      </c>
      <c r="U124">
        <v>82224075</v>
      </c>
    </row>
    <row r="125" spans="1:21" ht="15">
      <c r="A125" s="7">
        <v>19080103</v>
      </c>
      <c r="B125" t="s">
        <v>442</v>
      </c>
      <c r="C125" s="3">
        <v>1119198</v>
      </c>
      <c r="D125" s="5">
        <v>1119198</v>
      </c>
      <c r="E125" s="3">
        <v>0</v>
      </c>
      <c r="F125" s="3">
        <v>1119198</v>
      </c>
      <c r="G125" s="3">
        <v>1119198</v>
      </c>
      <c r="T125">
        <v>82224075</v>
      </c>
      <c r="U125">
        <v>81104877</v>
      </c>
    </row>
    <row r="126" spans="1:21" ht="15">
      <c r="A126" s="7">
        <v>190803</v>
      </c>
      <c r="B126" t="s">
        <v>443</v>
      </c>
      <c r="C126" s="3">
        <v>133942381058</v>
      </c>
      <c r="D126" s="5">
        <v>133942381058</v>
      </c>
      <c r="E126" s="3">
        <v>133943250289</v>
      </c>
      <c r="F126" s="3">
        <v>133900000000</v>
      </c>
      <c r="G126" s="3">
        <v>133942381058</v>
      </c>
      <c r="T126">
        <v>0</v>
      </c>
      <c r="U126">
        <v>869231</v>
      </c>
    </row>
    <row r="127" spans="1:21" ht="15">
      <c r="A127" s="7">
        <v>19080301</v>
      </c>
      <c r="B127" t="s">
        <v>444</v>
      </c>
      <c r="C127" s="3">
        <v>0</v>
      </c>
      <c r="D127" s="5">
        <v>0</v>
      </c>
      <c r="E127" s="3">
        <v>869231</v>
      </c>
      <c r="F127" s="3">
        <v>0</v>
      </c>
      <c r="G127" s="3">
        <v>0</v>
      </c>
      <c r="T127">
        <v>0</v>
      </c>
      <c r="U127">
        <v>869231</v>
      </c>
    </row>
    <row r="128" spans="1:21" ht="15">
      <c r="A128" s="7">
        <v>19080302</v>
      </c>
      <c r="B128" t="s">
        <v>445</v>
      </c>
      <c r="C128" s="3">
        <v>133942381058</v>
      </c>
      <c r="D128" s="5">
        <v>133942381058</v>
      </c>
      <c r="E128" s="3">
        <v>133942381058</v>
      </c>
      <c r="F128" s="3">
        <v>133900000000</v>
      </c>
      <c r="G128" s="3">
        <v>133942381058</v>
      </c>
      <c r="T128">
        <v>0</v>
      </c>
      <c r="U128">
        <v>0</v>
      </c>
    </row>
    <row r="129" spans="1:21" ht="15">
      <c r="A129" s="7">
        <v>1970</v>
      </c>
      <c r="B129" t="s">
        <v>176</v>
      </c>
      <c r="C129" s="3">
        <v>130928293</v>
      </c>
      <c r="D129" s="5">
        <v>130928293</v>
      </c>
      <c r="E129" s="3">
        <v>102982247</v>
      </c>
      <c r="F129" s="3">
        <v>130928293</v>
      </c>
      <c r="G129" s="3">
        <v>130928293</v>
      </c>
      <c r="T129">
        <v>27946046</v>
      </c>
      <c r="U129">
        <v>0</v>
      </c>
    </row>
    <row r="130" spans="1:21" ht="15">
      <c r="A130" s="7">
        <v>197007</v>
      </c>
      <c r="B130" t="s">
        <v>446</v>
      </c>
      <c r="C130" s="3">
        <v>110969685</v>
      </c>
      <c r="D130" s="5">
        <v>110969685</v>
      </c>
      <c r="E130" s="3">
        <v>83023639</v>
      </c>
      <c r="F130" s="3">
        <v>110969685</v>
      </c>
      <c r="G130" s="3">
        <v>110969685</v>
      </c>
      <c r="T130">
        <v>27946046</v>
      </c>
      <c r="U130">
        <v>0</v>
      </c>
    </row>
    <row r="131" spans="1:21" ht="15">
      <c r="A131" s="7">
        <v>19700701</v>
      </c>
      <c r="B131" t="s">
        <v>177</v>
      </c>
      <c r="C131" s="3">
        <v>110969685</v>
      </c>
      <c r="D131" s="5">
        <v>110969685</v>
      </c>
      <c r="E131" s="3">
        <v>83023639</v>
      </c>
      <c r="F131" s="3">
        <v>110969685</v>
      </c>
      <c r="G131" s="3">
        <v>110969685</v>
      </c>
      <c r="T131">
        <v>27946046</v>
      </c>
      <c r="U131">
        <v>0</v>
      </c>
    </row>
    <row r="132" spans="1:21" ht="15">
      <c r="A132" s="7">
        <v>197008</v>
      </c>
      <c r="B132" t="s">
        <v>447</v>
      </c>
      <c r="C132" s="3">
        <v>19958608</v>
      </c>
      <c r="D132" s="5">
        <v>19958608</v>
      </c>
      <c r="E132" s="3">
        <v>19958608</v>
      </c>
      <c r="F132" s="3">
        <v>19958608</v>
      </c>
      <c r="G132" s="3">
        <v>19958608</v>
      </c>
      <c r="T132">
        <v>0</v>
      </c>
      <c r="U132">
        <v>0</v>
      </c>
    </row>
    <row r="133" spans="1:21" ht="15">
      <c r="A133" s="7">
        <v>19700801</v>
      </c>
      <c r="B133" t="s">
        <v>178</v>
      </c>
      <c r="C133" s="3">
        <v>19958608</v>
      </c>
      <c r="D133" s="5">
        <v>19958608</v>
      </c>
      <c r="E133" s="3">
        <v>19958608</v>
      </c>
      <c r="F133" s="3">
        <v>19958608</v>
      </c>
      <c r="G133" s="3">
        <v>19958608</v>
      </c>
      <c r="T133">
        <v>0</v>
      </c>
      <c r="U133">
        <v>0</v>
      </c>
    </row>
    <row r="134" spans="1:21" ht="15">
      <c r="A134" s="7">
        <v>1975</v>
      </c>
      <c r="B134" t="s">
        <v>448</v>
      </c>
      <c r="C134" s="3">
        <v>-28679125</v>
      </c>
      <c r="D134" s="5">
        <v>-28679125</v>
      </c>
      <c r="E134" s="3">
        <v>-25912796</v>
      </c>
      <c r="F134" s="3">
        <v>-28679125</v>
      </c>
      <c r="G134" s="3">
        <v>-28679125</v>
      </c>
      <c r="T134">
        <v>0</v>
      </c>
      <c r="U134">
        <v>2766329</v>
      </c>
    </row>
    <row r="135" spans="1:21" ht="15">
      <c r="A135" s="7">
        <v>197507</v>
      </c>
      <c r="B135" t="s">
        <v>446</v>
      </c>
      <c r="C135" s="3">
        <v>-22417260</v>
      </c>
      <c r="D135" s="5">
        <v>-22417260</v>
      </c>
      <c r="E135" s="3">
        <v>-20066736</v>
      </c>
      <c r="F135" s="3">
        <v>-22417260</v>
      </c>
      <c r="G135" s="3">
        <v>-22417260</v>
      </c>
      <c r="T135">
        <v>0</v>
      </c>
      <c r="U135">
        <v>2350524</v>
      </c>
    </row>
    <row r="136" spans="1:21" ht="15">
      <c r="A136" s="7">
        <v>19750701</v>
      </c>
      <c r="B136" t="s">
        <v>177</v>
      </c>
      <c r="C136" s="3">
        <v>-22417260</v>
      </c>
      <c r="D136" s="5">
        <v>-22417260</v>
      </c>
      <c r="E136" s="3">
        <v>-20066736</v>
      </c>
      <c r="F136" s="3">
        <v>-22417260</v>
      </c>
      <c r="G136" s="3">
        <v>-22417260</v>
      </c>
      <c r="T136">
        <v>0</v>
      </c>
      <c r="U136">
        <v>2350524</v>
      </c>
    </row>
    <row r="137" spans="1:21" ht="15">
      <c r="A137" s="7">
        <v>197508</v>
      </c>
      <c r="B137" t="s">
        <v>449</v>
      </c>
      <c r="C137" s="3">
        <v>-6261865</v>
      </c>
      <c r="D137" s="5">
        <v>-6261865</v>
      </c>
      <c r="E137" s="3">
        <v>-5846060</v>
      </c>
      <c r="F137" s="3">
        <v>-6261865</v>
      </c>
      <c r="G137" s="3">
        <v>-6261865</v>
      </c>
      <c r="T137">
        <v>0</v>
      </c>
      <c r="U137">
        <v>415805</v>
      </c>
    </row>
    <row r="138" spans="1:21" ht="15">
      <c r="A138" s="7">
        <v>19750801</v>
      </c>
      <c r="B138" t="s">
        <v>397</v>
      </c>
      <c r="C138" s="3">
        <v>-6261865</v>
      </c>
      <c r="D138" s="5">
        <v>-6261865</v>
      </c>
      <c r="E138" s="3">
        <v>-5846060</v>
      </c>
      <c r="F138" s="3">
        <v>-6261865</v>
      </c>
      <c r="G138" s="3">
        <v>-6261865</v>
      </c>
      <c r="T138">
        <v>0</v>
      </c>
      <c r="U138">
        <v>415805</v>
      </c>
    </row>
    <row r="139" spans="1:21" ht="15">
      <c r="A139" s="7">
        <v>2</v>
      </c>
      <c r="B139" t="s">
        <v>3</v>
      </c>
      <c r="C139" s="3">
        <v>-2177472866</v>
      </c>
      <c r="D139" s="5">
        <v>-2177472866</v>
      </c>
      <c r="E139" s="3">
        <v>-2144719105</v>
      </c>
      <c r="F139" s="3">
        <v>-2177400000</v>
      </c>
      <c r="G139" s="3">
        <v>-2177472866</v>
      </c>
      <c r="T139">
        <v>1345191196</v>
      </c>
      <c r="U139">
        <v>1377944957</v>
      </c>
    </row>
    <row r="140" spans="1:21" ht="15">
      <c r="A140" s="7">
        <v>24</v>
      </c>
      <c r="B140" t="s">
        <v>4</v>
      </c>
      <c r="C140" s="3">
        <v>-139251580</v>
      </c>
      <c r="D140" s="5">
        <v>-139251580</v>
      </c>
      <c r="E140" s="3">
        <v>-74863980</v>
      </c>
      <c r="F140" s="3">
        <v>-139251580</v>
      </c>
      <c r="G140" s="3">
        <v>-139251580</v>
      </c>
      <c r="T140">
        <v>1011434950</v>
      </c>
      <c r="U140">
        <v>1075822550</v>
      </c>
    </row>
    <row r="141" spans="1:21" ht="15">
      <c r="A141" s="7">
        <v>2401</v>
      </c>
      <c r="B141" t="s">
        <v>450</v>
      </c>
      <c r="C141" s="3">
        <v>-77396341</v>
      </c>
      <c r="D141" s="5">
        <v>-77396341</v>
      </c>
      <c r="E141" s="3">
        <v>-8882663</v>
      </c>
      <c r="F141" s="3">
        <v>-77396341</v>
      </c>
      <c r="G141" s="3">
        <v>-77396341</v>
      </c>
      <c r="T141">
        <v>872267202</v>
      </c>
      <c r="U141">
        <v>940780880</v>
      </c>
    </row>
    <row r="142" spans="1:21" ht="15">
      <c r="A142" s="7">
        <v>240101</v>
      </c>
      <c r="B142" t="s">
        <v>451</v>
      </c>
      <c r="C142" s="3">
        <v>-77396341</v>
      </c>
      <c r="D142" s="5">
        <v>-77396341</v>
      </c>
      <c r="E142" s="3">
        <v>-8882663</v>
      </c>
      <c r="F142" s="3">
        <v>-77396341</v>
      </c>
      <c r="G142" s="3">
        <v>-77396341</v>
      </c>
      <c r="T142">
        <v>872267202</v>
      </c>
      <c r="U142">
        <v>940780880</v>
      </c>
    </row>
    <row r="143" spans="1:21" ht="15">
      <c r="A143" s="7">
        <v>24010101</v>
      </c>
      <c r="B143" t="s">
        <v>452</v>
      </c>
      <c r="C143" s="3">
        <v>-77396341</v>
      </c>
      <c r="D143" s="5">
        <v>-77396341</v>
      </c>
      <c r="E143" s="3">
        <v>-8882663</v>
      </c>
      <c r="F143" s="3">
        <v>-77396341</v>
      </c>
      <c r="G143" s="3">
        <v>-77396341</v>
      </c>
      <c r="T143">
        <v>872267202</v>
      </c>
      <c r="U143">
        <v>940780880</v>
      </c>
    </row>
    <row r="144" spans="1:21" ht="15">
      <c r="A144" s="7">
        <v>2407</v>
      </c>
      <c r="B144" t="s">
        <v>183</v>
      </c>
      <c r="C144" s="3">
        <v>-397227</v>
      </c>
      <c r="D144" s="5">
        <v>-397227</v>
      </c>
      <c r="E144" s="3">
        <v>-2512093</v>
      </c>
      <c r="F144" s="3">
        <v>-397227</v>
      </c>
      <c r="G144" s="3">
        <v>-397227</v>
      </c>
      <c r="T144">
        <v>4157965</v>
      </c>
      <c r="U144">
        <v>2043099</v>
      </c>
    </row>
    <row r="145" spans="1:21" ht="15">
      <c r="A145" s="7">
        <v>240790</v>
      </c>
      <c r="B145" t="s">
        <v>453</v>
      </c>
      <c r="C145" s="3">
        <v>-397227</v>
      </c>
      <c r="D145" s="5">
        <v>-397227</v>
      </c>
      <c r="E145" s="3">
        <v>-2512093</v>
      </c>
      <c r="F145" s="3">
        <v>-397227</v>
      </c>
      <c r="G145" s="3">
        <v>-397227</v>
      </c>
      <c r="T145">
        <v>4157965</v>
      </c>
      <c r="U145">
        <v>2043099</v>
      </c>
    </row>
    <row r="146" spans="1:21" ht="15">
      <c r="A146" s="7">
        <v>24079001</v>
      </c>
      <c r="B146" t="s">
        <v>454</v>
      </c>
      <c r="C146" s="3">
        <v>-397227</v>
      </c>
      <c r="D146" s="5">
        <v>-397227</v>
      </c>
      <c r="E146" s="3">
        <v>-411810</v>
      </c>
      <c r="F146" s="3">
        <v>-397227</v>
      </c>
      <c r="G146" s="3">
        <v>-397227</v>
      </c>
      <c r="T146">
        <v>411779</v>
      </c>
      <c r="U146">
        <v>397196</v>
      </c>
    </row>
    <row r="147" spans="1:21" ht="15">
      <c r="A147" s="7">
        <v>24079003</v>
      </c>
      <c r="B147" t="s">
        <v>455</v>
      </c>
      <c r="C147" s="3">
        <v>0</v>
      </c>
      <c r="D147" s="5">
        <v>0</v>
      </c>
      <c r="E147" s="3">
        <v>-116033</v>
      </c>
      <c r="F147" s="3">
        <v>0</v>
      </c>
      <c r="G147" s="3">
        <v>0</v>
      </c>
      <c r="T147">
        <v>1761936</v>
      </c>
      <c r="U147">
        <v>1645903</v>
      </c>
    </row>
    <row r="148" spans="1:21" ht="15">
      <c r="A148" s="7">
        <v>24079006</v>
      </c>
      <c r="B148" t="s">
        <v>457</v>
      </c>
      <c r="C148" s="3">
        <v>0</v>
      </c>
      <c r="D148" s="5">
        <v>0</v>
      </c>
      <c r="E148" s="3">
        <v>-1984250</v>
      </c>
      <c r="F148" s="3">
        <v>0</v>
      </c>
      <c r="G148" s="3">
        <v>0</v>
      </c>
      <c r="T148">
        <v>1984250</v>
      </c>
      <c r="U148">
        <v>0</v>
      </c>
    </row>
    <row r="149" spans="1:21" ht="15">
      <c r="A149" s="7">
        <v>2424</v>
      </c>
      <c r="B149" t="s">
        <v>185</v>
      </c>
      <c r="C149" s="3">
        <v>-3239199</v>
      </c>
      <c r="D149" s="5">
        <v>-3239199</v>
      </c>
      <c r="E149" s="3">
        <v>-2803257</v>
      </c>
      <c r="F149" s="3">
        <v>-3239199</v>
      </c>
      <c r="G149" s="3">
        <v>-3239199</v>
      </c>
      <c r="T149">
        <v>49443814</v>
      </c>
      <c r="U149">
        <v>49879756</v>
      </c>
    </row>
    <row r="150" spans="1:21" ht="15">
      <c r="A150" s="7">
        <v>242401</v>
      </c>
      <c r="B150" t="s">
        <v>458</v>
      </c>
      <c r="C150" s="3">
        <v>-1775920</v>
      </c>
      <c r="D150" s="5">
        <v>-1775920</v>
      </c>
      <c r="E150" s="3">
        <v>-1385520</v>
      </c>
      <c r="F150" s="3">
        <v>-1775920</v>
      </c>
      <c r="G150" s="3">
        <v>-1775920</v>
      </c>
      <c r="T150">
        <v>9318700</v>
      </c>
      <c r="U150">
        <v>9709100</v>
      </c>
    </row>
    <row r="151" spans="1:21" ht="15">
      <c r="A151" s="7">
        <v>24240101</v>
      </c>
      <c r="B151" t="s">
        <v>459</v>
      </c>
      <c r="C151" s="3">
        <v>-1471633</v>
      </c>
      <c r="D151" s="5">
        <v>-1471633</v>
      </c>
      <c r="E151" s="3">
        <v>-1176033</v>
      </c>
      <c r="F151" s="3">
        <v>-1471633</v>
      </c>
      <c r="G151" s="3">
        <v>-1471633</v>
      </c>
      <c r="T151">
        <v>7532200</v>
      </c>
      <c r="U151">
        <v>7827800</v>
      </c>
    </row>
    <row r="152" spans="1:21" ht="15">
      <c r="A152" s="7">
        <v>24240102</v>
      </c>
      <c r="B152" t="s">
        <v>460</v>
      </c>
      <c r="C152" s="3">
        <v>-304287</v>
      </c>
      <c r="D152" s="5">
        <v>-304287</v>
      </c>
      <c r="E152" s="3">
        <v>-209487</v>
      </c>
      <c r="F152" s="3">
        <v>-304287</v>
      </c>
      <c r="G152" s="3">
        <v>-304287</v>
      </c>
      <c r="T152">
        <v>1786500</v>
      </c>
      <c r="U152">
        <v>1881300</v>
      </c>
    </row>
    <row r="153" spans="1:21" ht="15">
      <c r="A153" s="7">
        <v>242402</v>
      </c>
      <c r="B153" t="s">
        <v>461</v>
      </c>
      <c r="C153" s="3">
        <v>-1462679</v>
      </c>
      <c r="D153" s="5">
        <v>-1462679</v>
      </c>
      <c r="E153" s="3">
        <v>-1167079</v>
      </c>
      <c r="F153" s="3">
        <v>-1462679</v>
      </c>
      <c r="G153" s="3">
        <v>-1462679</v>
      </c>
      <c r="T153">
        <v>7532300</v>
      </c>
      <c r="U153">
        <v>7827900</v>
      </c>
    </row>
    <row r="154" spans="1:21" ht="15">
      <c r="A154" s="7">
        <v>24240201</v>
      </c>
      <c r="B154" t="s">
        <v>462</v>
      </c>
      <c r="C154" s="3">
        <v>-1462679</v>
      </c>
      <c r="D154" s="5">
        <v>-1462679</v>
      </c>
      <c r="E154" s="3">
        <v>-1167079</v>
      </c>
      <c r="F154" s="3">
        <v>-1462679</v>
      </c>
      <c r="G154" s="3">
        <v>-1462679</v>
      </c>
      <c r="T154">
        <v>7532300</v>
      </c>
      <c r="U154">
        <v>7827900</v>
      </c>
    </row>
    <row r="155" spans="1:21" ht="15">
      <c r="A155" s="7">
        <v>242404</v>
      </c>
      <c r="B155" t="s">
        <v>463</v>
      </c>
      <c r="C155" s="3">
        <v>0</v>
      </c>
      <c r="D155" s="5">
        <v>0</v>
      </c>
      <c r="E155" s="3">
        <v>0</v>
      </c>
      <c r="F155" s="3">
        <v>0</v>
      </c>
      <c r="G155" s="3">
        <v>0</v>
      </c>
      <c r="T155">
        <v>21353</v>
      </c>
      <c r="U155">
        <v>21353</v>
      </c>
    </row>
    <row r="156" spans="1:21" ht="15">
      <c r="A156" s="7">
        <v>24240401</v>
      </c>
      <c r="B156" t="s">
        <v>464</v>
      </c>
      <c r="C156" s="3">
        <v>0</v>
      </c>
      <c r="D156" s="5">
        <v>0</v>
      </c>
      <c r="E156" s="3">
        <v>0</v>
      </c>
      <c r="F156" s="3">
        <v>0</v>
      </c>
      <c r="G156" s="3">
        <v>0</v>
      </c>
      <c r="T156">
        <v>21353</v>
      </c>
      <c r="U156">
        <v>21353</v>
      </c>
    </row>
    <row r="157" spans="1:21" ht="15">
      <c r="A157" s="7">
        <v>242405</v>
      </c>
      <c r="B157" t="s">
        <v>465</v>
      </c>
      <c r="C157" s="3">
        <v>0</v>
      </c>
      <c r="D157" s="5">
        <v>0</v>
      </c>
      <c r="E157" s="3">
        <v>0</v>
      </c>
      <c r="F157" s="3">
        <v>0</v>
      </c>
      <c r="G157" s="3">
        <v>0</v>
      </c>
      <c r="T157">
        <v>318600</v>
      </c>
      <c r="U157">
        <v>318600</v>
      </c>
    </row>
    <row r="158" spans="1:21" ht="15">
      <c r="A158" s="7">
        <v>24240501</v>
      </c>
      <c r="B158" t="s">
        <v>466</v>
      </c>
      <c r="C158" s="3">
        <v>0</v>
      </c>
      <c r="D158" s="5">
        <v>0</v>
      </c>
      <c r="E158" s="3">
        <v>0</v>
      </c>
      <c r="F158" s="3">
        <v>0</v>
      </c>
      <c r="G158" s="3">
        <v>0</v>
      </c>
      <c r="T158">
        <v>318600</v>
      </c>
      <c r="U158">
        <v>318600</v>
      </c>
    </row>
    <row r="159" spans="1:21" ht="15">
      <c r="A159" s="7">
        <v>242407</v>
      </c>
      <c r="B159" t="s">
        <v>467</v>
      </c>
      <c r="C159" s="3">
        <v>0</v>
      </c>
      <c r="D159" s="5">
        <v>0</v>
      </c>
      <c r="E159" s="3">
        <v>0</v>
      </c>
      <c r="F159" s="3">
        <v>0</v>
      </c>
      <c r="G159" s="3">
        <v>0</v>
      </c>
      <c r="T159">
        <v>4285293</v>
      </c>
      <c r="U159">
        <v>4285293</v>
      </c>
    </row>
    <row r="160" spans="1:21" ht="15">
      <c r="A160" s="7">
        <v>24240701</v>
      </c>
      <c r="B160" t="s">
        <v>190</v>
      </c>
      <c r="C160" s="3">
        <v>0</v>
      </c>
      <c r="D160" s="5">
        <v>0</v>
      </c>
      <c r="E160" s="3">
        <v>0</v>
      </c>
      <c r="F160" s="3">
        <v>0</v>
      </c>
      <c r="G160" s="3">
        <v>0</v>
      </c>
      <c r="T160">
        <v>4285293</v>
      </c>
      <c r="U160">
        <v>4285293</v>
      </c>
    </row>
    <row r="161" spans="1:21" ht="15">
      <c r="A161" s="7">
        <v>242411</v>
      </c>
      <c r="B161" t="s">
        <v>470</v>
      </c>
      <c r="C161" s="3">
        <v>-600</v>
      </c>
      <c r="D161" s="5">
        <v>-600</v>
      </c>
      <c r="E161" s="3">
        <v>-250658</v>
      </c>
      <c r="F161" s="3">
        <v>-600</v>
      </c>
      <c r="G161" s="3">
        <v>-600</v>
      </c>
      <c r="T161">
        <v>4172568</v>
      </c>
      <c r="U161">
        <v>3922510</v>
      </c>
    </row>
    <row r="162" spans="1:21" ht="15">
      <c r="A162" s="7">
        <v>24241101</v>
      </c>
      <c r="B162" t="s">
        <v>471</v>
      </c>
      <c r="C162" s="3">
        <v>-600</v>
      </c>
      <c r="D162" s="5">
        <v>-600</v>
      </c>
      <c r="E162" s="3">
        <v>-250658</v>
      </c>
      <c r="F162" s="3">
        <v>-600</v>
      </c>
      <c r="G162" s="3">
        <v>-600</v>
      </c>
      <c r="T162">
        <v>4172568</v>
      </c>
      <c r="U162">
        <v>3922510</v>
      </c>
    </row>
    <row r="163" spans="1:21" ht="15">
      <c r="A163" s="7">
        <v>242413</v>
      </c>
      <c r="B163" t="s">
        <v>472</v>
      </c>
      <c r="C163" s="3">
        <v>0</v>
      </c>
      <c r="D163" s="5">
        <v>0</v>
      </c>
      <c r="E163" s="3">
        <v>0</v>
      </c>
      <c r="F163" s="3">
        <v>0</v>
      </c>
      <c r="G163" s="3">
        <v>0</v>
      </c>
      <c r="T163">
        <v>5000000</v>
      </c>
      <c r="U163">
        <v>5000000</v>
      </c>
    </row>
    <row r="164" spans="1:21" ht="15">
      <c r="A164" s="7">
        <v>24241301</v>
      </c>
      <c r="B164" t="s">
        <v>473</v>
      </c>
      <c r="C164" s="3">
        <v>0</v>
      </c>
      <c r="D164" s="5">
        <v>0</v>
      </c>
      <c r="E164" s="3">
        <v>0</v>
      </c>
      <c r="F164" s="3">
        <v>0</v>
      </c>
      <c r="G164" s="3">
        <v>0</v>
      </c>
      <c r="T164">
        <v>5000000</v>
      </c>
      <c r="U164">
        <v>5000000</v>
      </c>
    </row>
    <row r="165" spans="1:21" ht="15">
      <c r="A165" s="7">
        <v>242490</v>
      </c>
      <c r="B165" t="s">
        <v>474</v>
      </c>
      <c r="C165" s="3">
        <v>0</v>
      </c>
      <c r="D165" s="5">
        <v>0</v>
      </c>
      <c r="E165" s="3">
        <v>0</v>
      </c>
      <c r="F165" s="3">
        <v>0</v>
      </c>
      <c r="G165" s="3">
        <v>0</v>
      </c>
      <c r="T165">
        <v>18795000</v>
      </c>
      <c r="U165">
        <v>18795000</v>
      </c>
    </row>
    <row r="166" spans="1:21" ht="15">
      <c r="A166" s="7">
        <v>24249001</v>
      </c>
      <c r="B166" t="s">
        <v>475</v>
      </c>
      <c r="C166" s="3">
        <v>0</v>
      </c>
      <c r="D166" s="5">
        <v>0</v>
      </c>
      <c r="E166" s="3">
        <v>0</v>
      </c>
      <c r="F166" s="3">
        <v>0</v>
      </c>
      <c r="G166" s="3">
        <v>0</v>
      </c>
      <c r="T166">
        <v>1928400</v>
      </c>
      <c r="U166">
        <v>1928400</v>
      </c>
    </row>
    <row r="167" spans="1:21" ht="15">
      <c r="A167" s="7">
        <v>24249002</v>
      </c>
      <c r="B167" t="s">
        <v>476</v>
      </c>
      <c r="C167" s="3">
        <v>0</v>
      </c>
      <c r="D167" s="5">
        <v>0</v>
      </c>
      <c r="E167" s="3">
        <v>0</v>
      </c>
      <c r="F167" s="3">
        <v>0</v>
      </c>
      <c r="G167" s="3">
        <v>0</v>
      </c>
      <c r="T167">
        <v>16866600</v>
      </c>
      <c r="U167">
        <v>16866600</v>
      </c>
    </row>
    <row r="168" spans="1:21" ht="15">
      <c r="A168" s="7">
        <v>2436</v>
      </c>
      <c r="B168" t="s">
        <v>477</v>
      </c>
      <c r="C168" s="3">
        <v>-42703019</v>
      </c>
      <c r="D168" s="5">
        <v>-42703019</v>
      </c>
      <c r="E168" s="3">
        <v>-45238898</v>
      </c>
      <c r="F168" s="3">
        <v>-42703019</v>
      </c>
      <c r="G168" s="3">
        <v>-42703019</v>
      </c>
      <c r="T168">
        <v>45238948</v>
      </c>
      <c r="U168">
        <v>42703069</v>
      </c>
    </row>
    <row r="169" spans="1:21" ht="15">
      <c r="A169" s="7">
        <v>243603</v>
      </c>
      <c r="B169" t="s">
        <v>478</v>
      </c>
      <c r="C169" s="3">
        <v>-4837833</v>
      </c>
      <c r="D169" s="5">
        <v>-4837833</v>
      </c>
      <c r="E169" s="3">
        <v>-2503496</v>
      </c>
      <c r="F169" s="3">
        <v>-4837833</v>
      </c>
      <c r="G169" s="3">
        <v>-4837833</v>
      </c>
      <c r="T169">
        <v>2503496</v>
      </c>
      <c r="U169">
        <v>4837833</v>
      </c>
    </row>
    <row r="170" spans="1:21" ht="15">
      <c r="A170" s="7">
        <v>24360301</v>
      </c>
      <c r="B170" t="s">
        <v>479</v>
      </c>
      <c r="C170" s="3">
        <v>-2304875</v>
      </c>
      <c r="D170" s="5">
        <v>-2304875</v>
      </c>
      <c r="E170" s="3">
        <v>-1253748</v>
      </c>
      <c r="F170" s="3">
        <v>-2304875</v>
      </c>
      <c r="G170" s="3">
        <v>-2304875</v>
      </c>
      <c r="T170">
        <v>1253748</v>
      </c>
      <c r="U170">
        <v>2304875</v>
      </c>
    </row>
    <row r="171" spans="1:21" ht="15">
      <c r="A171" s="7">
        <v>24360302</v>
      </c>
      <c r="B171" t="s">
        <v>480</v>
      </c>
      <c r="C171" s="3">
        <v>-2532958</v>
      </c>
      <c r="D171" s="5">
        <v>-2532958</v>
      </c>
      <c r="E171" s="3">
        <v>-1249748</v>
      </c>
      <c r="F171" s="3">
        <v>-2532958</v>
      </c>
      <c r="G171" s="3">
        <v>-2532958</v>
      </c>
      <c r="T171">
        <v>1249748</v>
      </c>
      <c r="U171">
        <v>2532958</v>
      </c>
    </row>
    <row r="172" spans="1:21" ht="15">
      <c r="A172" s="7">
        <v>243605</v>
      </c>
      <c r="B172" t="s">
        <v>481</v>
      </c>
      <c r="C172" s="3">
        <v>-632779</v>
      </c>
      <c r="D172" s="5">
        <v>-632779</v>
      </c>
      <c r="E172" s="3">
        <v>-1675092</v>
      </c>
      <c r="F172" s="3">
        <v>-632779</v>
      </c>
      <c r="G172" s="3">
        <v>-632779</v>
      </c>
      <c r="T172">
        <v>1675092</v>
      </c>
      <c r="U172">
        <v>632779</v>
      </c>
    </row>
    <row r="173" spans="1:21" ht="15">
      <c r="A173" s="7">
        <v>24360501</v>
      </c>
      <c r="B173" t="s">
        <v>482</v>
      </c>
      <c r="C173" s="3">
        <v>0</v>
      </c>
      <c r="D173" s="5">
        <v>0</v>
      </c>
      <c r="E173" s="3">
        <v>-524659</v>
      </c>
      <c r="F173" s="3">
        <v>0</v>
      </c>
      <c r="G173" s="3">
        <v>0</v>
      </c>
      <c r="T173">
        <v>524659</v>
      </c>
      <c r="U173">
        <v>0</v>
      </c>
    </row>
    <row r="174" spans="1:21" ht="15">
      <c r="A174" s="7">
        <v>24360502</v>
      </c>
      <c r="B174" t="s">
        <v>483</v>
      </c>
      <c r="C174" s="3">
        <v>-50841</v>
      </c>
      <c r="D174" s="5">
        <v>-50841</v>
      </c>
      <c r="E174" s="3">
        <v>0</v>
      </c>
      <c r="F174" s="3">
        <v>-50841</v>
      </c>
      <c r="G174" s="3">
        <v>-50841</v>
      </c>
      <c r="T174">
        <v>0</v>
      </c>
      <c r="U174">
        <v>50841</v>
      </c>
    </row>
    <row r="175" spans="1:21" ht="15">
      <c r="A175" s="7">
        <v>24360503</v>
      </c>
      <c r="B175" t="s">
        <v>484</v>
      </c>
      <c r="C175" s="3">
        <v>-534108</v>
      </c>
      <c r="D175" s="5">
        <v>-534108</v>
      </c>
      <c r="E175" s="3">
        <v>-538669</v>
      </c>
      <c r="F175" s="3">
        <v>-534108</v>
      </c>
      <c r="G175" s="3">
        <v>-534108</v>
      </c>
      <c r="T175">
        <v>538669</v>
      </c>
      <c r="U175">
        <v>534108</v>
      </c>
    </row>
    <row r="176" spans="1:21" ht="15">
      <c r="A176" s="7">
        <v>24360504</v>
      </c>
      <c r="B176" t="s">
        <v>485</v>
      </c>
      <c r="C176" s="3">
        <v>-47830</v>
      </c>
      <c r="D176" s="5">
        <v>-47830</v>
      </c>
      <c r="E176" s="3">
        <v>-611764</v>
      </c>
      <c r="F176" s="3">
        <v>-47830</v>
      </c>
      <c r="G176" s="3">
        <v>-47830</v>
      </c>
      <c r="T176">
        <v>611764</v>
      </c>
      <c r="U176">
        <v>47830</v>
      </c>
    </row>
    <row r="177" spans="1:21" ht="15">
      <c r="A177" s="7">
        <v>243608</v>
      </c>
      <c r="B177" t="s">
        <v>488</v>
      </c>
      <c r="C177" s="3">
        <v>-397</v>
      </c>
      <c r="D177" s="5">
        <v>-397</v>
      </c>
      <c r="E177" s="3">
        <v>0</v>
      </c>
      <c r="F177" s="3">
        <v>-397</v>
      </c>
      <c r="G177" s="3">
        <v>-397</v>
      </c>
      <c r="T177">
        <v>0</v>
      </c>
      <c r="U177">
        <v>397</v>
      </c>
    </row>
    <row r="178" spans="1:21" ht="15">
      <c r="A178" s="7">
        <v>24360802</v>
      </c>
      <c r="B178" t="s">
        <v>489</v>
      </c>
      <c r="C178" s="3">
        <v>-397</v>
      </c>
      <c r="D178" s="5">
        <v>-397</v>
      </c>
      <c r="E178" s="3">
        <v>0</v>
      </c>
      <c r="F178" s="3">
        <v>-397</v>
      </c>
      <c r="G178" s="3">
        <v>-397</v>
      </c>
      <c r="T178">
        <v>0</v>
      </c>
      <c r="U178">
        <v>397</v>
      </c>
    </row>
    <row r="179" spans="1:21" ht="15">
      <c r="A179" s="7">
        <v>243610</v>
      </c>
      <c r="B179" t="s">
        <v>490</v>
      </c>
      <c r="C179" s="3">
        <v>-450000</v>
      </c>
      <c r="D179" s="5">
        <v>-450000</v>
      </c>
      <c r="E179" s="3">
        <v>0</v>
      </c>
      <c r="F179" s="3">
        <v>-450000</v>
      </c>
      <c r="G179" s="3">
        <v>-450000</v>
      </c>
      <c r="T179">
        <v>0</v>
      </c>
      <c r="U179">
        <v>450000</v>
      </c>
    </row>
    <row r="180" spans="1:21" ht="15">
      <c r="A180" s="7">
        <v>24361001</v>
      </c>
      <c r="B180" t="s">
        <v>491</v>
      </c>
      <c r="C180" s="3">
        <v>-450000</v>
      </c>
      <c r="D180" s="5">
        <v>-450000</v>
      </c>
      <c r="E180" s="3">
        <v>0</v>
      </c>
      <c r="F180" s="3">
        <v>-450000</v>
      </c>
      <c r="G180" s="3">
        <v>-450000</v>
      </c>
      <c r="T180">
        <v>0</v>
      </c>
      <c r="U180">
        <v>450000</v>
      </c>
    </row>
    <row r="181" spans="1:21" ht="15">
      <c r="A181" s="7">
        <v>243615</v>
      </c>
      <c r="B181" t="s">
        <v>492</v>
      </c>
      <c r="C181" s="3">
        <v>-19388563</v>
      </c>
      <c r="D181" s="5">
        <v>-19388563</v>
      </c>
      <c r="E181" s="3">
        <v>-30645986</v>
      </c>
      <c r="F181" s="3">
        <v>-19388563</v>
      </c>
      <c r="G181" s="3">
        <v>-19388563</v>
      </c>
      <c r="T181">
        <v>30645987</v>
      </c>
      <c r="U181">
        <v>19388564</v>
      </c>
    </row>
    <row r="182" spans="1:21" ht="15">
      <c r="A182" s="7">
        <v>24361501</v>
      </c>
      <c r="B182" t="s">
        <v>493</v>
      </c>
      <c r="C182" s="3">
        <v>-10791000</v>
      </c>
      <c r="D182" s="5">
        <v>-10791000</v>
      </c>
      <c r="E182" s="3">
        <v>-23411622</v>
      </c>
      <c r="F182" s="3">
        <v>-10791000</v>
      </c>
      <c r="G182" s="3">
        <v>-10791000</v>
      </c>
      <c r="T182">
        <v>23411622</v>
      </c>
      <c r="U182">
        <v>10791000</v>
      </c>
    </row>
    <row r="183" spans="1:21" ht="15">
      <c r="A183" s="7">
        <v>24361502</v>
      </c>
      <c r="B183" t="s">
        <v>494</v>
      </c>
      <c r="C183" s="3">
        <v>-8597564</v>
      </c>
      <c r="D183" s="5">
        <v>-8597564</v>
      </c>
      <c r="E183" s="3">
        <v>-7234365</v>
      </c>
      <c r="F183" s="3">
        <v>-8597564</v>
      </c>
      <c r="G183" s="3">
        <v>-8597564</v>
      </c>
      <c r="T183">
        <v>7234365</v>
      </c>
      <c r="U183">
        <v>8597564</v>
      </c>
    </row>
    <row r="184" spans="1:21" ht="15">
      <c r="A184" s="7">
        <v>243625</v>
      </c>
      <c r="B184" t="s">
        <v>495</v>
      </c>
      <c r="C184" s="3">
        <v>-1508992</v>
      </c>
      <c r="D184" s="5">
        <v>-1508992</v>
      </c>
      <c r="E184" s="3">
        <v>-1535373</v>
      </c>
      <c r="F184" s="3">
        <v>-1508992</v>
      </c>
      <c r="G184" s="3">
        <v>-1508992</v>
      </c>
      <c r="T184">
        <v>1535373</v>
      </c>
      <c r="U184">
        <v>1508992</v>
      </c>
    </row>
    <row r="185" spans="1:21" ht="15">
      <c r="A185" s="7">
        <v>24362501</v>
      </c>
      <c r="B185" t="s">
        <v>496</v>
      </c>
      <c r="C185" s="3">
        <v>-1508992</v>
      </c>
      <c r="D185" s="5">
        <v>-1508992</v>
      </c>
      <c r="E185" s="3">
        <v>-1535373</v>
      </c>
      <c r="F185" s="3">
        <v>-1508992</v>
      </c>
      <c r="G185" s="3">
        <v>-1508992</v>
      </c>
      <c r="T185">
        <v>1535373</v>
      </c>
      <c r="U185">
        <v>1508992</v>
      </c>
    </row>
    <row r="186" spans="1:21" ht="15">
      <c r="A186" s="7">
        <v>243627</v>
      </c>
      <c r="B186" t="s">
        <v>499</v>
      </c>
      <c r="C186" s="3">
        <v>-4395955</v>
      </c>
      <c r="D186" s="5">
        <v>-4395955</v>
      </c>
      <c r="E186" s="3">
        <v>-8398951</v>
      </c>
      <c r="F186" s="3">
        <v>-4395955</v>
      </c>
      <c r="G186" s="3">
        <v>-4395955</v>
      </c>
      <c r="T186">
        <v>8399000</v>
      </c>
      <c r="U186">
        <v>4396004</v>
      </c>
    </row>
    <row r="187" spans="1:21" ht="15">
      <c r="A187" s="7">
        <v>24362701</v>
      </c>
      <c r="B187" t="s">
        <v>500</v>
      </c>
      <c r="C187" s="3">
        <v>-4395955</v>
      </c>
      <c r="D187" s="5">
        <v>-4395955</v>
      </c>
      <c r="E187" s="3">
        <v>-8398951</v>
      </c>
      <c r="F187" s="3">
        <v>-4395955</v>
      </c>
      <c r="G187" s="3">
        <v>-4395955</v>
      </c>
      <c r="T187">
        <v>8399000</v>
      </c>
      <c r="U187">
        <v>4396004</v>
      </c>
    </row>
    <row r="188" spans="1:21" ht="15">
      <c r="A188" s="7">
        <v>243690</v>
      </c>
      <c r="B188" t="s">
        <v>509</v>
      </c>
      <c r="C188" s="3">
        <v>-11488500</v>
      </c>
      <c r="D188" s="5">
        <v>-11488500</v>
      </c>
      <c r="E188" s="3">
        <v>-480000</v>
      </c>
      <c r="F188" s="3">
        <v>-11488500</v>
      </c>
      <c r="G188" s="3">
        <v>-11488500</v>
      </c>
      <c r="T188">
        <v>480000</v>
      </c>
      <c r="U188">
        <v>11488500</v>
      </c>
    </row>
    <row r="189" spans="1:21" ht="15">
      <c r="A189" s="7">
        <v>24369001</v>
      </c>
      <c r="B189" t="s">
        <v>510</v>
      </c>
      <c r="C189" s="3">
        <v>-595000</v>
      </c>
      <c r="D189" s="5">
        <v>-595000</v>
      </c>
      <c r="E189" s="3">
        <v>0</v>
      </c>
      <c r="F189" s="3">
        <v>-595000</v>
      </c>
      <c r="G189" s="3">
        <v>-595000</v>
      </c>
      <c r="T189">
        <v>0</v>
      </c>
      <c r="U189">
        <v>595000</v>
      </c>
    </row>
    <row r="190" spans="1:21" ht="15">
      <c r="A190" s="7">
        <v>24369002</v>
      </c>
      <c r="B190" t="s">
        <v>511</v>
      </c>
      <c r="C190" s="3">
        <v>-10893500</v>
      </c>
      <c r="D190" s="5">
        <v>-10893500</v>
      </c>
      <c r="E190" s="3">
        <v>-480000</v>
      </c>
      <c r="F190" s="3">
        <v>-10893500</v>
      </c>
      <c r="G190" s="3">
        <v>-10893500</v>
      </c>
      <c r="T190">
        <v>480000</v>
      </c>
      <c r="U190">
        <v>10893500</v>
      </c>
    </row>
    <row r="191" spans="1:21" ht="15">
      <c r="A191" s="7">
        <v>2440</v>
      </c>
      <c r="B191" t="s">
        <v>204</v>
      </c>
      <c r="C191" s="3">
        <v>-14851094</v>
      </c>
      <c r="D191" s="5">
        <v>-14851094</v>
      </c>
      <c r="E191" s="3">
        <v>-13665399</v>
      </c>
      <c r="F191" s="3">
        <v>-14851094</v>
      </c>
      <c r="G191" s="3">
        <v>-14851094</v>
      </c>
      <c r="T191">
        <v>13763779</v>
      </c>
      <c r="U191">
        <v>14949474</v>
      </c>
    </row>
    <row r="192" spans="1:21" ht="15">
      <c r="A192" s="7">
        <v>244035</v>
      </c>
      <c r="B192" t="s">
        <v>514</v>
      </c>
      <c r="C192" s="3">
        <v>-14851094</v>
      </c>
      <c r="D192" s="5">
        <v>-14851094</v>
      </c>
      <c r="E192" s="3">
        <v>-13665399</v>
      </c>
      <c r="F192" s="3">
        <v>-14851094</v>
      </c>
      <c r="G192" s="3">
        <v>-14851094</v>
      </c>
      <c r="T192">
        <v>13763779</v>
      </c>
      <c r="U192">
        <v>14949474</v>
      </c>
    </row>
    <row r="193" spans="1:21" ht="15">
      <c r="A193" s="7">
        <v>24403501</v>
      </c>
      <c r="B193" t="s">
        <v>515</v>
      </c>
      <c r="C193" s="3">
        <v>-632347</v>
      </c>
      <c r="D193" s="5">
        <v>-632347</v>
      </c>
      <c r="E193" s="3">
        <v>-742607</v>
      </c>
      <c r="F193" s="3">
        <v>-632347</v>
      </c>
      <c r="G193" s="3">
        <v>-632347</v>
      </c>
      <c r="T193">
        <v>880402</v>
      </c>
      <c r="U193">
        <v>770142</v>
      </c>
    </row>
    <row r="194" spans="1:21" ht="15">
      <c r="A194" s="7">
        <v>24403502</v>
      </c>
      <c r="B194" t="s">
        <v>516</v>
      </c>
      <c r="C194" s="3">
        <v>-2863104</v>
      </c>
      <c r="D194" s="5">
        <v>-2863104</v>
      </c>
      <c r="E194" s="3">
        <v>-2584822</v>
      </c>
      <c r="F194" s="3">
        <v>-2863104</v>
      </c>
      <c r="G194" s="3">
        <v>-2863104</v>
      </c>
      <c r="T194">
        <v>2545921</v>
      </c>
      <c r="U194">
        <v>2824203</v>
      </c>
    </row>
    <row r="195" spans="1:21" ht="15">
      <c r="A195" s="7">
        <v>24403503</v>
      </c>
      <c r="B195" t="s">
        <v>517</v>
      </c>
      <c r="C195" s="3">
        <v>-11297276</v>
      </c>
      <c r="D195" s="5">
        <v>-11297276</v>
      </c>
      <c r="E195" s="3">
        <v>-10337931</v>
      </c>
      <c r="F195" s="3">
        <v>-11297276</v>
      </c>
      <c r="G195" s="3">
        <v>-11297276</v>
      </c>
      <c r="T195">
        <v>10337456</v>
      </c>
      <c r="U195">
        <v>11296801</v>
      </c>
    </row>
    <row r="196" spans="1:21" ht="15">
      <c r="A196" s="7">
        <v>24403504</v>
      </c>
      <c r="B196" t="s">
        <v>518</v>
      </c>
      <c r="C196" s="3">
        <v>-58367</v>
      </c>
      <c r="D196" s="5">
        <v>-58367</v>
      </c>
      <c r="E196" s="3">
        <v>-39</v>
      </c>
      <c r="F196" s="3">
        <v>-58367</v>
      </c>
      <c r="G196" s="3">
        <v>-58367</v>
      </c>
      <c r="T196">
        <v>0</v>
      </c>
      <c r="U196">
        <v>58328</v>
      </c>
    </row>
    <row r="197" spans="1:21" ht="15">
      <c r="A197" s="7">
        <v>2445</v>
      </c>
      <c r="B197" t="s">
        <v>519</v>
      </c>
      <c r="C197" s="3">
        <v>-664700</v>
      </c>
      <c r="D197" s="5">
        <v>-664700</v>
      </c>
      <c r="E197" s="3">
        <v>-1329700</v>
      </c>
      <c r="F197" s="3">
        <v>-664700</v>
      </c>
      <c r="G197" s="3">
        <v>-664700</v>
      </c>
      <c r="T197">
        <v>1330000</v>
      </c>
      <c r="U197">
        <v>665000</v>
      </c>
    </row>
    <row r="198" spans="1:21" ht="15">
      <c r="A198" s="7">
        <v>244502</v>
      </c>
      <c r="B198" t="s">
        <v>520</v>
      </c>
      <c r="C198" s="3">
        <v>-664700</v>
      </c>
      <c r="D198" s="5">
        <v>-664700</v>
      </c>
      <c r="E198" s="3">
        <v>-1329700</v>
      </c>
      <c r="F198" s="3">
        <v>-664700</v>
      </c>
      <c r="G198" s="3">
        <v>-664700</v>
      </c>
      <c r="T198">
        <v>1330000</v>
      </c>
      <c r="U198">
        <v>665000</v>
      </c>
    </row>
    <row r="199" spans="1:21" ht="15">
      <c r="A199" s="7">
        <v>24450201</v>
      </c>
      <c r="B199" t="s">
        <v>521</v>
      </c>
      <c r="C199" s="3">
        <v>-664700</v>
      </c>
      <c r="D199" s="5">
        <v>-664700</v>
      </c>
      <c r="E199" s="3">
        <v>-1329700</v>
      </c>
      <c r="F199" s="3">
        <v>-664700</v>
      </c>
      <c r="G199" s="3">
        <v>-664700</v>
      </c>
      <c r="T199">
        <v>1330000</v>
      </c>
      <c r="U199">
        <v>665000</v>
      </c>
    </row>
    <row r="200" spans="1:21" ht="15">
      <c r="A200" s="7">
        <v>2490</v>
      </c>
      <c r="B200" t="s">
        <v>207</v>
      </c>
      <c r="C200" s="3">
        <v>0</v>
      </c>
      <c r="D200" s="5">
        <v>0</v>
      </c>
      <c r="E200" s="3">
        <v>-431970</v>
      </c>
      <c r="F200" s="3">
        <v>0</v>
      </c>
      <c r="G200" s="3">
        <v>0</v>
      </c>
      <c r="T200">
        <v>25233242</v>
      </c>
      <c r="U200">
        <v>24801272</v>
      </c>
    </row>
    <row r="201" spans="1:21" ht="15">
      <c r="A201" s="7">
        <v>249050</v>
      </c>
      <c r="B201" t="s">
        <v>523</v>
      </c>
      <c r="C201" s="3">
        <v>0</v>
      </c>
      <c r="D201" s="5">
        <v>0</v>
      </c>
      <c r="E201" s="3">
        <v>0</v>
      </c>
      <c r="F201" s="3">
        <v>0</v>
      </c>
      <c r="G201" s="3">
        <v>0</v>
      </c>
      <c r="T201">
        <v>21084100</v>
      </c>
      <c r="U201">
        <v>21084100</v>
      </c>
    </row>
    <row r="202" spans="1:21" ht="15">
      <c r="A202" s="7">
        <v>24905001</v>
      </c>
      <c r="B202" t="s">
        <v>524</v>
      </c>
      <c r="C202" s="3">
        <v>0</v>
      </c>
      <c r="D202" s="5">
        <v>0</v>
      </c>
      <c r="E202" s="3">
        <v>0</v>
      </c>
      <c r="F202" s="3">
        <v>0</v>
      </c>
      <c r="G202" s="3">
        <v>0</v>
      </c>
      <c r="T202">
        <v>12650200</v>
      </c>
      <c r="U202">
        <v>12650200</v>
      </c>
    </row>
    <row r="203" spans="1:21" ht="15">
      <c r="A203" s="7">
        <v>24905002</v>
      </c>
      <c r="B203" t="s">
        <v>525</v>
      </c>
      <c r="C203" s="3">
        <v>0</v>
      </c>
      <c r="D203" s="5">
        <v>0</v>
      </c>
      <c r="E203" s="3">
        <v>0</v>
      </c>
      <c r="F203" s="3">
        <v>0</v>
      </c>
      <c r="G203" s="3">
        <v>0</v>
      </c>
      <c r="T203">
        <v>8433900</v>
      </c>
      <c r="U203">
        <v>8433900</v>
      </c>
    </row>
    <row r="204" spans="1:21" ht="15">
      <c r="A204" s="7">
        <v>249051</v>
      </c>
      <c r="B204" t="s">
        <v>526</v>
      </c>
      <c r="C204" s="3">
        <v>0</v>
      </c>
      <c r="D204" s="5">
        <v>0</v>
      </c>
      <c r="E204" s="3">
        <v>-431970</v>
      </c>
      <c r="F204" s="3">
        <v>0</v>
      </c>
      <c r="G204" s="3">
        <v>0</v>
      </c>
      <c r="T204">
        <v>4149142</v>
      </c>
      <c r="U204">
        <v>3717172</v>
      </c>
    </row>
    <row r="205" spans="1:21" ht="15">
      <c r="A205" s="7">
        <v>24905101</v>
      </c>
      <c r="B205" t="s">
        <v>527</v>
      </c>
      <c r="C205" s="3">
        <v>0</v>
      </c>
      <c r="D205" s="5">
        <v>0</v>
      </c>
      <c r="E205" s="3">
        <v>-431970</v>
      </c>
      <c r="F205" s="3">
        <v>0</v>
      </c>
      <c r="G205" s="3">
        <v>0</v>
      </c>
      <c r="T205">
        <v>4149142</v>
      </c>
      <c r="U205">
        <v>3717172</v>
      </c>
    </row>
    <row r="206" spans="1:21" ht="15">
      <c r="A206" s="7">
        <v>25</v>
      </c>
      <c r="B206" t="s">
        <v>211</v>
      </c>
      <c r="C206" s="3">
        <v>-757266890</v>
      </c>
      <c r="D206" s="5">
        <v>-757266890</v>
      </c>
      <c r="E206" s="3">
        <v>-685708077</v>
      </c>
      <c r="F206" s="3">
        <v>-757266890</v>
      </c>
      <c r="G206" s="3">
        <v>-757266890</v>
      </c>
      <c r="T206">
        <v>230563502</v>
      </c>
      <c r="U206">
        <v>302122315</v>
      </c>
    </row>
    <row r="207" spans="1:21" ht="15">
      <c r="A207" s="7">
        <v>2511</v>
      </c>
      <c r="B207" t="s">
        <v>212</v>
      </c>
      <c r="C207" s="3">
        <v>-677050872</v>
      </c>
      <c r="D207" s="5">
        <v>-677050872</v>
      </c>
      <c r="E207" s="3">
        <v>-605492059</v>
      </c>
      <c r="F207" s="3">
        <v>-677050872</v>
      </c>
      <c r="G207" s="3">
        <v>-677050872</v>
      </c>
      <c r="T207">
        <v>230563502</v>
      </c>
      <c r="U207">
        <v>302122315</v>
      </c>
    </row>
    <row r="208" spans="1:21" ht="15">
      <c r="A208" s="7">
        <v>251101</v>
      </c>
      <c r="B208" t="s">
        <v>529</v>
      </c>
      <c r="C208" s="3">
        <v>0</v>
      </c>
      <c r="D208" s="5">
        <v>0</v>
      </c>
      <c r="E208" s="3">
        <v>0</v>
      </c>
      <c r="F208" s="3">
        <v>0</v>
      </c>
      <c r="G208" s="3">
        <v>0</v>
      </c>
      <c r="T208">
        <v>161730854</v>
      </c>
      <c r="U208">
        <v>161730854</v>
      </c>
    </row>
    <row r="209" spans="1:21" ht="15">
      <c r="A209" s="7">
        <v>25110101</v>
      </c>
      <c r="B209" t="s">
        <v>213</v>
      </c>
      <c r="C209" s="3">
        <v>0</v>
      </c>
      <c r="D209" s="5">
        <v>0</v>
      </c>
      <c r="E209" s="3">
        <v>0</v>
      </c>
      <c r="F209" s="3">
        <v>0</v>
      </c>
      <c r="G209" s="3">
        <v>0</v>
      </c>
      <c r="T209">
        <v>161730854</v>
      </c>
      <c r="U209">
        <v>161730854</v>
      </c>
    </row>
    <row r="210" spans="1:21" ht="15">
      <c r="A210" s="7">
        <v>251102</v>
      </c>
      <c r="B210" t="s">
        <v>530</v>
      </c>
      <c r="C210" s="3">
        <v>-116497402</v>
      </c>
      <c r="D210" s="5">
        <v>-116497402</v>
      </c>
      <c r="E210" s="3">
        <v>-82002945</v>
      </c>
      <c r="F210" s="3">
        <v>-116497402</v>
      </c>
      <c r="G210" s="3">
        <v>-116497402</v>
      </c>
      <c r="T210">
        <v>0</v>
      </c>
      <c r="U210">
        <v>34494457</v>
      </c>
    </row>
    <row r="211" spans="1:21" ht="15">
      <c r="A211" s="7">
        <v>25110201</v>
      </c>
      <c r="B211" t="s">
        <v>531</v>
      </c>
      <c r="C211" s="3">
        <v>-116497402</v>
      </c>
      <c r="D211" s="5">
        <v>-116497402</v>
      </c>
      <c r="E211" s="3">
        <v>-82002945</v>
      </c>
      <c r="F211" s="3">
        <v>-116497402</v>
      </c>
      <c r="G211" s="3">
        <v>-116497402</v>
      </c>
      <c r="T211">
        <v>0</v>
      </c>
      <c r="U211">
        <v>34494457</v>
      </c>
    </row>
    <row r="212" spans="1:21" ht="15">
      <c r="A212" s="7">
        <v>251103</v>
      </c>
      <c r="B212" t="s">
        <v>532</v>
      </c>
      <c r="C212" s="3">
        <v>-14065815</v>
      </c>
      <c r="D212" s="5">
        <v>-14065815</v>
      </c>
      <c r="E212" s="3">
        <v>-9926482</v>
      </c>
      <c r="F212" s="3">
        <v>-14065815</v>
      </c>
      <c r="G212" s="3">
        <v>-14065815</v>
      </c>
      <c r="T212">
        <v>0</v>
      </c>
      <c r="U212">
        <v>4139333</v>
      </c>
    </row>
    <row r="213" spans="1:21" ht="15">
      <c r="A213" s="7">
        <v>25110301</v>
      </c>
      <c r="B213" t="s">
        <v>533</v>
      </c>
      <c r="C213" s="3">
        <v>-14065815</v>
      </c>
      <c r="D213" s="5">
        <v>-14065815</v>
      </c>
      <c r="E213" s="3">
        <v>-9926482</v>
      </c>
      <c r="F213" s="3">
        <v>-14065815</v>
      </c>
      <c r="G213" s="3">
        <v>-14065815</v>
      </c>
      <c r="T213">
        <v>0</v>
      </c>
      <c r="U213">
        <v>4139333</v>
      </c>
    </row>
    <row r="214" spans="1:21" ht="15">
      <c r="A214" s="7">
        <v>251104</v>
      </c>
      <c r="B214" t="s">
        <v>534</v>
      </c>
      <c r="C214" s="3">
        <v>-173690483</v>
      </c>
      <c r="D214" s="5">
        <v>-173690483</v>
      </c>
      <c r="E214" s="3">
        <v>-170674979</v>
      </c>
      <c r="F214" s="3">
        <v>-173690483</v>
      </c>
      <c r="G214" s="3">
        <v>-173690483</v>
      </c>
      <c r="T214">
        <v>9461083</v>
      </c>
      <c r="U214">
        <v>12476587</v>
      </c>
    </row>
    <row r="215" spans="1:21" ht="15">
      <c r="A215" s="7">
        <v>25110401</v>
      </c>
      <c r="B215" t="s">
        <v>216</v>
      </c>
      <c r="C215" s="3">
        <v>-173690483</v>
      </c>
      <c r="D215" s="5">
        <v>-173690483</v>
      </c>
      <c r="E215" s="3">
        <v>-170674979</v>
      </c>
      <c r="F215" s="3">
        <v>-173690483</v>
      </c>
      <c r="G215" s="3">
        <v>-173690483</v>
      </c>
      <c r="T215">
        <v>9461083</v>
      </c>
      <c r="U215">
        <v>12476587</v>
      </c>
    </row>
    <row r="216" spans="1:21" ht="15">
      <c r="A216" s="7">
        <v>251105</v>
      </c>
      <c r="B216" t="s">
        <v>535</v>
      </c>
      <c r="C216" s="3">
        <v>-119922895</v>
      </c>
      <c r="D216" s="5">
        <v>-119922895</v>
      </c>
      <c r="E216" s="3">
        <v>-118261520</v>
      </c>
      <c r="F216" s="3">
        <v>-119922895</v>
      </c>
      <c r="G216" s="3">
        <v>-119922895</v>
      </c>
      <c r="T216">
        <v>7095812</v>
      </c>
      <c r="U216">
        <v>8757187</v>
      </c>
    </row>
    <row r="217" spans="1:21" ht="15">
      <c r="A217" s="7">
        <v>25110501</v>
      </c>
      <c r="B217" t="s">
        <v>536</v>
      </c>
      <c r="C217" s="3">
        <v>-119922895</v>
      </c>
      <c r="D217" s="5">
        <v>-119922895</v>
      </c>
      <c r="E217" s="3">
        <v>-118261520</v>
      </c>
      <c r="F217" s="3">
        <v>-119922895</v>
      </c>
      <c r="G217" s="3">
        <v>-119922895</v>
      </c>
      <c r="T217">
        <v>7095812</v>
      </c>
      <c r="U217">
        <v>8757187</v>
      </c>
    </row>
    <row r="218" spans="1:21" ht="15">
      <c r="A218" s="7">
        <v>251106</v>
      </c>
      <c r="B218" t="s">
        <v>537</v>
      </c>
      <c r="C218" s="3">
        <v>0</v>
      </c>
      <c r="D218" s="5">
        <v>0</v>
      </c>
      <c r="E218" s="3">
        <v>-13110092</v>
      </c>
      <c r="F218" s="3">
        <v>0</v>
      </c>
      <c r="G218" s="3">
        <v>0</v>
      </c>
      <c r="T218">
        <v>13201009</v>
      </c>
      <c r="U218">
        <v>90917</v>
      </c>
    </row>
    <row r="219" spans="1:21" ht="15">
      <c r="A219" s="7">
        <v>25110601</v>
      </c>
      <c r="B219" t="s">
        <v>538</v>
      </c>
      <c r="C219" s="3">
        <v>0</v>
      </c>
      <c r="D219" s="5">
        <v>0</v>
      </c>
      <c r="E219" s="3">
        <v>-13110092</v>
      </c>
      <c r="F219" s="3">
        <v>0</v>
      </c>
      <c r="G219" s="3">
        <v>0</v>
      </c>
      <c r="T219">
        <v>13201009</v>
      </c>
      <c r="U219">
        <v>90917</v>
      </c>
    </row>
    <row r="220" spans="1:21" ht="15">
      <c r="A220" s="7">
        <v>251107</v>
      </c>
      <c r="B220" t="s">
        <v>539</v>
      </c>
      <c r="C220" s="3">
        <v>-114968343</v>
      </c>
      <c r="D220" s="5">
        <v>-114968343</v>
      </c>
      <c r="E220" s="3">
        <v>-78777357</v>
      </c>
      <c r="F220" s="3">
        <v>-114968343</v>
      </c>
      <c r="G220" s="3">
        <v>-114968343</v>
      </c>
      <c r="T220">
        <v>0</v>
      </c>
      <c r="U220">
        <v>36190986</v>
      </c>
    </row>
    <row r="221" spans="1:21" ht="15">
      <c r="A221" s="7">
        <v>25110701</v>
      </c>
      <c r="B221" t="s">
        <v>540</v>
      </c>
      <c r="C221" s="3">
        <v>-114968343</v>
      </c>
      <c r="D221" s="5">
        <v>-114968343</v>
      </c>
      <c r="E221" s="3">
        <v>-78777357</v>
      </c>
      <c r="F221" s="3">
        <v>-114968343</v>
      </c>
      <c r="G221" s="3">
        <v>-114968343</v>
      </c>
      <c r="T221">
        <v>0</v>
      </c>
      <c r="U221">
        <v>36190986</v>
      </c>
    </row>
    <row r="222" spans="1:21" ht="15">
      <c r="A222" s="7">
        <v>251109</v>
      </c>
      <c r="B222" t="s">
        <v>541</v>
      </c>
      <c r="C222" s="3">
        <v>-137905934</v>
      </c>
      <c r="D222" s="5">
        <v>-137905934</v>
      </c>
      <c r="E222" s="3">
        <v>-132738684</v>
      </c>
      <c r="F222" s="3">
        <v>-137905934</v>
      </c>
      <c r="G222" s="3">
        <v>-137905934</v>
      </c>
      <c r="T222">
        <v>479344</v>
      </c>
      <c r="U222">
        <v>5646594</v>
      </c>
    </row>
    <row r="223" spans="1:21" ht="15">
      <c r="A223" s="7">
        <v>25110901</v>
      </c>
      <c r="B223" t="s">
        <v>542</v>
      </c>
      <c r="C223" s="3">
        <v>-114021213</v>
      </c>
      <c r="D223" s="5">
        <v>-114021213</v>
      </c>
      <c r="E223" s="3">
        <v>-109844912</v>
      </c>
      <c r="F223" s="3">
        <v>-114021213</v>
      </c>
      <c r="G223" s="3">
        <v>-114021213</v>
      </c>
      <c r="T223">
        <v>0</v>
      </c>
      <c r="U223">
        <v>4176301</v>
      </c>
    </row>
    <row r="224" spans="1:21" ht="15">
      <c r="A224" s="7">
        <v>25110902</v>
      </c>
      <c r="B224" t="s">
        <v>543</v>
      </c>
      <c r="C224" s="3">
        <v>-23884721</v>
      </c>
      <c r="D224" s="5">
        <v>-23884721</v>
      </c>
      <c r="E224" s="3">
        <v>-22893772</v>
      </c>
      <c r="F224" s="3">
        <v>-23884721</v>
      </c>
      <c r="G224" s="3">
        <v>-23884721</v>
      </c>
      <c r="T224">
        <v>479344</v>
      </c>
      <c r="U224">
        <v>1470293</v>
      </c>
    </row>
    <row r="225" spans="1:21" ht="15">
      <c r="A225" s="7">
        <v>251122</v>
      </c>
      <c r="B225" t="s">
        <v>544</v>
      </c>
      <c r="C225" s="3">
        <v>0</v>
      </c>
      <c r="D225" s="5">
        <v>0</v>
      </c>
      <c r="E225" s="3">
        <v>0</v>
      </c>
      <c r="F225" s="3">
        <v>0</v>
      </c>
      <c r="G225" s="3">
        <v>0</v>
      </c>
      <c r="T225">
        <v>22592500</v>
      </c>
      <c r="U225">
        <v>22592500</v>
      </c>
    </row>
    <row r="226" spans="1:21" ht="15">
      <c r="A226" s="7">
        <v>25112201</v>
      </c>
      <c r="B226" t="s">
        <v>545</v>
      </c>
      <c r="C226" s="3">
        <v>0</v>
      </c>
      <c r="D226" s="5">
        <v>0</v>
      </c>
      <c r="E226" s="3">
        <v>0</v>
      </c>
      <c r="F226" s="3">
        <v>0</v>
      </c>
      <c r="G226" s="3">
        <v>0</v>
      </c>
      <c r="T226">
        <v>22592500</v>
      </c>
      <c r="U226">
        <v>22592500</v>
      </c>
    </row>
    <row r="227" spans="1:21" ht="15">
      <c r="A227" s="7">
        <v>251123</v>
      </c>
      <c r="B227" t="s">
        <v>461</v>
      </c>
      <c r="C227" s="3">
        <v>0</v>
      </c>
      <c r="D227" s="5">
        <v>0</v>
      </c>
      <c r="E227" s="3">
        <v>0</v>
      </c>
      <c r="F227" s="3">
        <v>0</v>
      </c>
      <c r="G227" s="3">
        <v>0</v>
      </c>
      <c r="T227">
        <v>16002900</v>
      </c>
      <c r="U227">
        <v>16002900</v>
      </c>
    </row>
    <row r="228" spans="1:21" ht="15">
      <c r="A228" s="7">
        <v>25112301</v>
      </c>
      <c r="B228" t="s">
        <v>546</v>
      </c>
      <c r="C228" s="3">
        <v>0</v>
      </c>
      <c r="D228" s="5">
        <v>0</v>
      </c>
      <c r="E228" s="3">
        <v>0</v>
      </c>
      <c r="F228" s="3">
        <v>0</v>
      </c>
      <c r="G228" s="3">
        <v>0</v>
      </c>
      <c r="T228">
        <v>16002900</v>
      </c>
      <c r="U228">
        <v>16002900</v>
      </c>
    </row>
    <row r="229" spans="1:21" ht="15">
      <c r="A229" s="7">
        <v>2512</v>
      </c>
      <c r="B229" t="s">
        <v>221</v>
      </c>
      <c r="C229" s="3">
        <v>-80216018</v>
      </c>
      <c r="D229" s="5">
        <v>-80216018</v>
      </c>
      <c r="E229" s="3">
        <v>-80216018</v>
      </c>
      <c r="F229" s="3">
        <v>-80216018</v>
      </c>
      <c r="G229" s="3">
        <v>-80216018</v>
      </c>
      <c r="T229">
        <v>0</v>
      </c>
      <c r="U229">
        <v>0</v>
      </c>
    </row>
    <row r="230" spans="1:21" ht="15">
      <c r="A230" s="7">
        <v>251290</v>
      </c>
      <c r="B230" t="s">
        <v>550</v>
      </c>
      <c r="C230" s="3">
        <v>-80216018</v>
      </c>
      <c r="D230" s="5">
        <v>-80216018</v>
      </c>
      <c r="E230" s="3">
        <v>-80216018</v>
      </c>
      <c r="F230" s="3">
        <v>-80216018</v>
      </c>
      <c r="G230" s="3">
        <v>-80216018</v>
      </c>
      <c r="T230">
        <v>0</v>
      </c>
      <c r="U230">
        <v>0</v>
      </c>
    </row>
    <row r="231" spans="1:21" ht="15">
      <c r="A231" s="7">
        <v>25129001</v>
      </c>
      <c r="B231" t="s">
        <v>551</v>
      </c>
      <c r="C231" s="3">
        <v>-1401132</v>
      </c>
      <c r="D231" s="5">
        <v>-1401132</v>
      </c>
      <c r="E231" s="3">
        <v>-1401132</v>
      </c>
      <c r="F231" s="3">
        <v>-1401132</v>
      </c>
      <c r="G231" s="3">
        <v>-1401132</v>
      </c>
      <c r="T231">
        <v>0</v>
      </c>
      <c r="U231">
        <v>0</v>
      </c>
    </row>
    <row r="232" spans="1:21" ht="15">
      <c r="A232" s="7">
        <v>25129002</v>
      </c>
      <c r="B232" t="s">
        <v>552</v>
      </c>
      <c r="C232" s="3">
        <v>-25141845</v>
      </c>
      <c r="D232" s="5">
        <v>-25141845</v>
      </c>
      <c r="E232" s="3">
        <v>-25141845</v>
      </c>
      <c r="F232" s="3">
        <v>-25141845</v>
      </c>
      <c r="G232" s="3">
        <v>-25141845</v>
      </c>
      <c r="T232">
        <v>0</v>
      </c>
      <c r="U232">
        <v>0</v>
      </c>
    </row>
    <row r="233" spans="1:21" ht="15">
      <c r="A233" s="7">
        <v>25129003</v>
      </c>
      <c r="B233" t="s">
        <v>553</v>
      </c>
      <c r="C233" s="3">
        <v>-53673041</v>
      </c>
      <c r="D233" s="5">
        <v>-53673041</v>
      </c>
      <c r="E233" s="3">
        <v>-53673041</v>
      </c>
      <c r="F233" s="3">
        <v>-53673041</v>
      </c>
      <c r="G233" s="3">
        <v>-53673041</v>
      </c>
      <c r="T233">
        <v>0</v>
      </c>
      <c r="U233">
        <v>0</v>
      </c>
    </row>
    <row r="234" spans="1:21" ht="15">
      <c r="A234" s="7">
        <v>27</v>
      </c>
      <c r="B234" t="s">
        <v>554</v>
      </c>
      <c r="C234" s="3">
        <v>-372795058</v>
      </c>
      <c r="D234" s="5">
        <v>-372795058</v>
      </c>
      <c r="E234" s="3">
        <v>-372795058</v>
      </c>
      <c r="F234" s="3">
        <v>-372795058</v>
      </c>
      <c r="G234" s="3">
        <v>-372795058</v>
      </c>
      <c r="T234">
        <v>0</v>
      </c>
      <c r="U234">
        <v>0</v>
      </c>
    </row>
    <row r="235" spans="1:21" ht="15">
      <c r="A235" s="7">
        <v>2701</v>
      </c>
      <c r="B235" t="s">
        <v>223</v>
      </c>
      <c r="C235" s="3">
        <v>-372795058</v>
      </c>
      <c r="D235" s="5">
        <v>-372795058</v>
      </c>
      <c r="E235" s="3">
        <v>-372795058</v>
      </c>
      <c r="F235" s="3">
        <v>-372795058</v>
      </c>
      <c r="G235" s="3">
        <v>-372795058</v>
      </c>
      <c r="T235">
        <v>0</v>
      </c>
      <c r="U235">
        <v>0</v>
      </c>
    </row>
    <row r="236" spans="1:21" ht="15">
      <c r="A236" s="7">
        <v>270105</v>
      </c>
      <c r="B236" t="s">
        <v>555</v>
      </c>
      <c r="C236" s="3">
        <v>-372795058</v>
      </c>
      <c r="D236" s="5">
        <v>-372795058</v>
      </c>
      <c r="E236" s="3">
        <v>-372795058</v>
      </c>
      <c r="F236" s="3">
        <v>-372795058</v>
      </c>
      <c r="G236" s="3">
        <v>-372795058</v>
      </c>
      <c r="T236">
        <v>0</v>
      </c>
      <c r="U236">
        <v>0</v>
      </c>
    </row>
    <row r="237" spans="1:21" ht="15">
      <c r="A237" s="7">
        <v>27010501</v>
      </c>
      <c r="B237" t="s">
        <v>522</v>
      </c>
      <c r="C237" s="3">
        <v>-372795058</v>
      </c>
      <c r="D237" s="5">
        <v>-372795058</v>
      </c>
      <c r="E237" s="3">
        <v>-372795058</v>
      </c>
      <c r="F237" s="3">
        <v>-372795058</v>
      </c>
      <c r="G237" s="3">
        <v>-372795058</v>
      </c>
      <c r="T237">
        <v>0</v>
      </c>
      <c r="U237">
        <v>0</v>
      </c>
    </row>
    <row r="238" spans="1:21" ht="15">
      <c r="A238" s="7">
        <v>29</v>
      </c>
      <c r="B238" t="s">
        <v>5</v>
      </c>
      <c r="C238" s="3">
        <v>-908159338</v>
      </c>
      <c r="D238" s="5">
        <v>-908159338</v>
      </c>
      <c r="E238" s="3">
        <v>-1011351990</v>
      </c>
      <c r="F238" s="3">
        <v>-908159338</v>
      </c>
      <c r="G238" s="3">
        <v>-908159338</v>
      </c>
      <c r="T238">
        <v>103192744</v>
      </c>
      <c r="U238">
        <v>92</v>
      </c>
    </row>
    <row r="239" spans="1:21" ht="15">
      <c r="A239" s="7">
        <v>2902</v>
      </c>
      <c r="B239" t="s">
        <v>556</v>
      </c>
      <c r="C239" s="3">
        <v>-908159338</v>
      </c>
      <c r="D239" s="5">
        <v>-908159338</v>
      </c>
      <c r="E239" s="3">
        <v>-1011351990</v>
      </c>
      <c r="F239" s="3">
        <v>-908159338</v>
      </c>
      <c r="G239" s="3">
        <v>-908159338</v>
      </c>
      <c r="T239">
        <v>103192744</v>
      </c>
      <c r="U239">
        <v>92</v>
      </c>
    </row>
    <row r="240" spans="1:21" ht="15">
      <c r="A240" s="7">
        <v>290201</v>
      </c>
      <c r="B240" t="s">
        <v>439</v>
      </c>
      <c r="C240" s="3">
        <v>-908159338</v>
      </c>
      <c r="D240" s="5">
        <v>-908159338</v>
      </c>
      <c r="E240" s="3">
        <v>-1011351990</v>
      </c>
      <c r="F240" s="3">
        <v>-908159338</v>
      </c>
      <c r="G240" s="3">
        <v>-908159338</v>
      </c>
      <c r="T240">
        <v>103192744</v>
      </c>
      <c r="U240">
        <v>92</v>
      </c>
    </row>
    <row r="241" spans="1:21" ht="15">
      <c r="A241" s="7">
        <v>29020101</v>
      </c>
      <c r="B241" t="s">
        <v>174</v>
      </c>
      <c r="C241" s="3">
        <v>-646625730</v>
      </c>
      <c r="D241" s="5">
        <v>-646625730</v>
      </c>
      <c r="E241" s="3">
        <v>-660507638</v>
      </c>
      <c r="F241" s="3">
        <v>-646625730</v>
      </c>
      <c r="G241" s="3">
        <v>-646625730</v>
      </c>
      <c r="T241">
        <v>13881998</v>
      </c>
      <c r="U241">
        <v>90</v>
      </c>
    </row>
    <row r="242" spans="1:21" ht="15">
      <c r="A242" s="7">
        <v>29020102</v>
      </c>
      <c r="B242" t="s">
        <v>557</v>
      </c>
      <c r="C242" s="3">
        <v>-51486308</v>
      </c>
      <c r="D242" s="5">
        <v>-51486308</v>
      </c>
      <c r="E242" s="3">
        <v>-78117158</v>
      </c>
      <c r="F242" s="3">
        <v>-51486308</v>
      </c>
      <c r="G242" s="3">
        <v>-51486308</v>
      </c>
      <c r="T242">
        <v>26630850</v>
      </c>
      <c r="U242">
        <v>0</v>
      </c>
    </row>
    <row r="243" spans="1:21" ht="15">
      <c r="A243" s="7">
        <v>29020103</v>
      </c>
      <c r="B243" t="s">
        <v>558</v>
      </c>
      <c r="C243" s="3">
        <v>-77541595</v>
      </c>
      <c r="D243" s="5">
        <v>-77541595</v>
      </c>
      <c r="E243" s="3">
        <v>-105296942</v>
      </c>
      <c r="F243" s="3">
        <v>-77541595</v>
      </c>
      <c r="G243" s="3">
        <v>-77541595</v>
      </c>
      <c r="T243">
        <v>27755347</v>
      </c>
      <c r="U243">
        <v>0</v>
      </c>
    </row>
    <row r="244" spans="1:21" ht="15">
      <c r="A244" s="7">
        <v>29020104</v>
      </c>
      <c r="B244" t="s">
        <v>559</v>
      </c>
      <c r="C244" s="3">
        <v>-132505705</v>
      </c>
      <c r="D244" s="5">
        <v>-132505705</v>
      </c>
      <c r="E244" s="3">
        <v>-167430252</v>
      </c>
      <c r="F244" s="3">
        <v>-132505705</v>
      </c>
      <c r="G244" s="3">
        <v>-132505705</v>
      </c>
      <c r="T244">
        <v>34924549</v>
      </c>
      <c r="U244">
        <v>2</v>
      </c>
    </row>
    <row r="245" spans="1:21" ht="15">
      <c r="A245" s="7">
        <v>3</v>
      </c>
      <c r="B245" t="s">
        <v>560</v>
      </c>
      <c r="C245" s="3">
        <v>-203444243708</v>
      </c>
      <c r="D245" s="5">
        <v>-203444243708</v>
      </c>
      <c r="E245" s="3">
        <v>-203444243708</v>
      </c>
      <c r="F245" s="3">
        <v>-203400000000</v>
      </c>
      <c r="G245" s="3">
        <v>-203444243708</v>
      </c>
      <c r="T245">
        <v>0</v>
      </c>
      <c r="U245">
        <v>0</v>
      </c>
    </row>
    <row r="246" spans="1:21" ht="15">
      <c r="A246" s="7">
        <v>31</v>
      </c>
      <c r="B246" t="s">
        <v>225</v>
      </c>
      <c r="C246" s="3">
        <v>-203444243708</v>
      </c>
      <c r="D246" s="5">
        <v>-203444243708</v>
      </c>
      <c r="E246" s="3">
        <v>-203444243708</v>
      </c>
      <c r="F246" s="3">
        <v>-203400000000</v>
      </c>
      <c r="G246" s="3">
        <v>-203444243708</v>
      </c>
      <c r="T246">
        <v>0</v>
      </c>
      <c r="U246">
        <v>0</v>
      </c>
    </row>
    <row r="247" spans="1:21" ht="15">
      <c r="A247" s="7">
        <v>3105</v>
      </c>
      <c r="B247" t="s">
        <v>226</v>
      </c>
      <c r="C247" s="3">
        <v>-7013250380</v>
      </c>
      <c r="D247" s="5">
        <v>-7013250380</v>
      </c>
      <c r="E247" s="3">
        <v>-7013250380</v>
      </c>
      <c r="F247" s="3">
        <v>-7013200000</v>
      </c>
      <c r="G247" s="3">
        <v>-7013250380</v>
      </c>
      <c r="T247">
        <v>0</v>
      </c>
      <c r="U247">
        <v>0</v>
      </c>
    </row>
    <row r="248" spans="1:21" ht="15">
      <c r="A248" s="7">
        <v>310506</v>
      </c>
      <c r="B248" t="s">
        <v>226</v>
      </c>
      <c r="C248" s="3">
        <v>-7013250380</v>
      </c>
      <c r="D248" s="5">
        <v>-7013250380</v>
      </c>
      <c r="E248" s="3">
        <v>-7013250380</v>
      </c>
      <c r="F248" s="3">
        <v>-7013200000</v>
      </c>
      <c r="G248" s="3">
        <v>-7013250380</v>
      </c>
      <c r="T248">
        <v>0</v>
      </c>
      <c r="U248">
        <v>0</v>
      </c>
    </row>
    <row r="249" spans="1:21" ht="15">
      <c r="A249" s="7">
        <v>31050601</v>
      </c>
      <c r="B249" t="s">
        <v>561</v>
      </c>
      <c r="C249" s="3">
        <v>-7013250380</v>
      </c>
      <c r="D249" s="5">
        <v>-7013250380</v>
      </c>
      <c r="E249" s="3">
        <v>-7013250380</v>
      </c>
      <c r="F249" s="3">
        <v>-7013200000</v>
      </c>
      <c r="G249" s="3">
        <v>-7013250380</v>
      </c>
      <c r="T249">
        <v>0</v>
      </c>
      <c r="U249">
        <v>0</v>
      </c>
    </row>
    <row r="250" spans="1:21" ht="15">
      <c r="A250" s="7">
        <v>3109</v>
      </c>
      <c r="B250" t="s">
        <v>562</v>
      </c>
      <c r="C250" s="3">
        <v>-196430993328</v>
      </c>
      <c r="D250" s="5">
        <v>-196430993328</v>
      </c>
      <c r="E250" s="3">
        <v>-196430993328</v>
      </c>
      <c r="F250" s="3">
        <v>-196400000000</v>
      </c>
      <c r="G250" s="3">
        <v>-196430993328</v>
      </c>
      <c r="T250">
        <v>0</v>
      </c>
      <c r="U250">
        <v>0</v>
      </c>
    </row>
    <row r="251" spans="1:21" ht="15">
      <c r="A251" s="7">
        <v>310901</v>
      </c>
      <c r="B251" t="s">
        <v>563</v>
      </c>
      <c r="C251" s="3">
        <v>-198995616046</v>
      </c>
      <c r="D251" s="5">
        <v>-198995616046</v>
      </c>
      <c r="E251" s="3">
        <v>-198995616046</v>
      </c>
      <c r="F251" s="3">
        <v>-198900000000</v>
      </c>
      <c r="G251" s="3">
        <v>-198995616046</v>
      </c>
      <c r="T251">
        <v>0</v>
      </c>
      <c r="U251">
        <v>0</v>
      </c>
    </row>
    <row r="252" spans="1:21" ht="15">
      <c r="A252" s="7">
        <v>31090101</v>
      </c>
      <c r="B252" t="s">
        <v>564</v>
      </c>
      <c r="C252" s="3">
        <v>-198995616046</v>
      </c>
      <c r="D252" s="5">
        <v>-198995616046</v>
      </c>
      <c r="E252" s="3">
        <v>-198995616046</v>
      </c>
      <c r="F252" s="3">
        <v>-198900000000</v>
      </c>
      <c r="G252" s="3">
        <v>-198995616046</v>
      </c>
      <c r="T252">
        <v>0</v>
      </c>
      <c r="U252">
        <v>0</v>
      </c>
    </row>
    <row r="253" spans="1:21" ht="15">
      <c r="A253" s="7">
        <v>310902</v>
      </c>
      <c r="B253" t="s">
        <v>565</v>
      </c>
      <c r="C253" s="3">
        <v>2564622718</v>
      </c>
      <c r="D253" s="5">
        <v>2564622718</v>
      </c>
      <c r="E253" s="3">
        <v>2564622718</v>
      </c>
      <c r="F253" s="3">
        <v>2564622718</v>
      </c>
      <c r="G253" s="3">
        <v>2564622718</v>
      </c>
      <c r="T253">
        <v>0</v>
      </c>
      <c r="U253">
        <v>0</v>
      </c>
    </row>
    <row r="254" spans="1:21" ht="15">
      <c r="A254" s="7">
        <v>31090201</v>
      </c>
      <c r="B254" t="s">
        <v>566</v>
      </c>
      <c r="C254" s="3">
        <v>2873860937</v>
      </c>
      <c r="D254" s="5">
        <v>2873860937</v>
      </c>
      <c r="E254" s="3">
        <v>2873860937</v>
      </c>
      <c r="F254" s="3">
        <v>2873860937</v>
      </c>
      <c r="G254" s="3">
        <v>2873860937</v>
      </c>
      <c r="T254">
        <v>0</v>
      </c>
      <c r="U254">
        <v>0</v>
      </c>
    </row>
    <row r="255" spans="1:21" ht="15">
      <c r="A255" s="7">
        <v>31090202</v>
      </c>
      <c r="B255" t="s">
        <v>567</v>
      </c>
      <c r="C255" s="3">
        <v>-318121619</v>
      </c>
      <c r="D255" s="5">
        <v>-318121619</v>
      </c>
      <c r="E255" s="3">
        <v>-318121619</v>
      </c>
      <c r="F255" s="3">
        <v>-318121619</v>
      </c>
      <c r="G255" s="3">
        <v>-318121619</v>
      </c>
      <c r="T255">
        <v>0</v>
      </c>
      <c r="U255">
        <v>0</v>
      </c>
    </row>
    <row r="256" spans="1:21" ht="15">
      <c r="A256" s="7">
        <v>31090203</v>
      </c>
      <c r="B256" t="s">
        <v>568</v>
      </c>
      <c r="C256" s="3">
        <v>8883400</v>
      </c>
      <c r="D256" s="5">
        <v>8883400</v>
      </c>
      <c r="E256" s="3">
        <v>8883400</v>
      </c>
      <c r="F256" s="3">
        <v>8883400</v>
      </c>
      <c r="G256" s="3">
        <v>8883400</v>
      </c>
      <c r="T256">
        <v>0</v>
      </c>
      <c r="U256">
        <v>0</v>
      </c>
    </row>
    <row r="257" spans="1:21" ht="15">
      <c r="A257" s="7">
        <v>4</v>
      </c>
      <c r="B257" t="s">
        <v>236</v>
      </c>
      <c r="C257" s="3">
        <v>-8753691350</v>
      </c>
      <c r="D257" s="5">
        <v>-1114306598</v>
      </c>
      <c r="E257" s="3">
        <v>-7639384752</v>
      </c>
      <c r="F257" s="3">
        <v>-1114300000</v>
      </c>
      <c r="G257" s="3">
        <v>-8753691350</v>
      </c>
      <c r="T257">
        <v>869231</v>
      </c>
      <c r="U257">
        <v>1115175829</v>
      </c>
    </row>
    <row r="258" spans="1:21" ht="15">
      <c r="A258" s="7">
        <v>47</v>
      </c>
      <c r="B258" t="s">
        <v>73</v>
      </c>
      <c r="C258" s="3">
        <v>-8589975507</v>
      </c>
      <c r="D258" s="5">
        <v>-1095705720</v>
      </c>
      <c r="E258" s="3">
        <v>-7494269787</v>
      </c>
      <c r="F258" s="3">
        <v>-1095700000</v>
      </c>
      <c r="G258" s="3">
        <v>-8589975507</v>
      </c>
      <c r="T258">
        <v>0</v>
      </c>
      <c r="U258">
        <v>1095705720</v>
      </c>
    </row>
    <row r="259" spans="1:21" ht="15">
      <c r="A259" s="7">
        <v>4705</v>
      </c>
      <c r="B259" t="s">
        <v>74</v>
      </c>
      <c r="C259" s="3">
        <v>-8589975507</v>
      </c>
      <c r="D259" s="5">
        <v>-1095705720</v>
      </c>
      <c r="E259" s="3">
        <v>-7494269787</v>
      </c>
      <c r="F259" s="3">
        <v>-1095700000</v>
      </c>
      <c r="G259" s="3">
        <v>-8589975507</v>
      </c>
      <c r="T259">
        <v>0</v>
      </c>
      <c r="U259">
        <v>1095705720</v>
      </c>
    </row>
    <row r="260" spans="1:21" ht="15">
      <c r="A260" s="7">
        <v>470508</v>
      </c>
      <c r="B260" t="s">
        <v>572</v>
      </c>
      <c r="C260" s="3">
        <v>-2822235347</v>
      </c>
      <c r="D260" s="5">
        <v>-329073703</v>
      </c>
      <c r="E260" s="3">
        <v>-2493161644</v>
      </c>
      <c r="F260" s="3">
        <v>-329073703</v>
      </c>
      <c r="G260" s="3">
        <v>-2822235347</v>
      </c>
      <c r="T260">
        <v>0</v>
      </c>
      <c r="U260">
        <v>329073703</v>
      </c>
    </row>
    <row r="261" spans="1:21" ht="15">
      <c r="A261" s="7">
        <v>47050801</v>
      </c>
      <c r="B261" t="s">
        <v>573</v>
      </c>
      <c r="C261" s="3">
        <v>-2822235347</v>
      </c>
      <c r="D261" s="5">
        <v>-329073703</v>
      </c>
      <c r="E261" s="3">
        <v>-2493161644</v>
      </c>
      <c r="F261" s="3">
        <v>-329073703</v>
      </c>
      <c r="G261" s="3">
        <v>-2822235347</v>
      </c>
      <c r="T261">
        <v>0</v>
      </c>
      <c r="U261">
        <v>329073703</v>
      </c>
    </row>
    <row r="262" spans="1:21" ht="15">
      <c r="A262" s="7">
        <v>470510</v>
      </c>
      <c r="B262" t="s">
        <v>574</v>
      </c>
      <c r="C262" s="3">
        <v>-5767740160</v>
      </c>
      <c r="D262" s="5">
        <v>-766632017</v>
      </c>
      <c r="E262" s="3">
        <v>-5001108143</v>
      </c>
      <c r="F262" s="3">
        <v>-766632017</v>
      </c>
      <c r="G262" s="3">
        <v>-5767740160</v>
      </c>
      <c r="T262">
        <v>0</v>
      </c>
      <c r="U262">
        <v>766632017</v>
      </c>
    </row>
    <row r="263" spans="1:21" ht="15">
      <c r="A263" s="7">
        <v>47051001</v>
      </c>
      <c r="B263" t="s">
        <v>575</v>
      </c>
      <c r="C263" s="3">
        <v>-5767740160</v>
      </c>
      <c r="D263" s="5">
        <v>-766632017</v>
      </c>
      <c r="E263" s="3">
        <v>-5001108143</v>
      </c>
      <c r="F263" s="3">
        <v>-766632017</v>
      </c>
      <c r="G263" s="3">
        <v>-5767740160</v>
      </c>
      <c r="T263">
        <v>0</v>
      </c>
      <c r="U263">
        <v>766632017</v>
      </c>
    </row>
    <row r="264" spans="1:21" ht="15">
      <c r="A264" s="7">
        <v>48</v>
      </c>
      <c r="B264" t="s">
        <v>77</v>
      </c>
      <c r="C264" s="3">
        <v>-163715843</v>
      </c>
      <c r="D264" s="5">
        <v>-18600878</v>
      </c>
      <c r="E264" s="3">
        <v>-145114965</v>
      </c>
      <c r="F264" s="3">
        <v>-18600878</v>
      </c>
      <c r="G264" s="3">
        <v>-163715843</v>
      </c>
      <c r="T264">
        <v>869231</v>
      </c>
      <c r="U264">
        <v>19470109</v>
      </c>
    </row>
    <row r="265" spans="1:21" ht="15">
      <c r="A265" s="7">
        <v>4802</v>
      </c>
      <c r="B265" t="s">
        <v>98</v>
      </c>
      <c r="C265" s="3">
        <v>-1889457</v>
      </c>
      <c r="D265" s="5">
        <v>-324448</v>
      </c>
      <c r="E265" s="3">
        <v>-1565009</v>
      </c>
      <c r="F265" s="3">
        <v>-324448</v>
      </c>
      <c r="G265" s="3">
        <v>-1889457</v>
      </c>
      <c r="T265">
        <v>0</v>
      </c>
      <c r="U265">
        <v>324448</v>
      </c>
    </row>
    <row r="266" spans="1:21" ht="15">
      <c r="A266" s="7">
        <v>480201</v>
      </c>
      <c r="B266" t="s">
        <v>576</v>
      </c>
      <c r="C266" s="3">
        <v>-1889457</v>
      </c>
      <c r="D266" s="5">
        <v>-324448</v>
      </c>
      <c r="E266" s="3">
        <v>-1565009</v>
      </c>
      <c r="F266" s="3">
        <v>-324448</v>
      </c>
      <c r="G266" s="3">
        <v>-1889457</v>
      </c>
      <c r="T266">
        <v>0</v>
      </c>
      <c r="U266">
        <v>324448</v>
      </c>
    </row>
    <row r="267" spans="1:21" ht="15">
      <c r="A267" s="7">
        <v>48020101</v>
      </c>
      <c r="B267" t="s">
        <v>577</v>
      </c>
      <c r="C267" s="3">
        <v>-1889457</v>
      </c>
      <c r="D267" s="5">
        <v>-324448</v>
      </c>
      <c r="E267" s="3">
        <v>-1565009</v>
      </c>
      <c r="F267" s="3">
        <v>-324448</v>
      </c>
      <c r="G267" s="3">
        <v>-1889457</v>
      </c>
      <c r="T267">
        <v>0</v>
      </c>
      <c r="U267">
        <v>324448</v>
      </c>
    </row>
    <row r="268" spans="1:21" ht="15">
      <c r="A268" s="7">
        <v>4808</v>
      </c>
      <c r="B268" t="s">
        <v>241</v>
      </c>
      <c r="C268" s="3">
        <v>-161826386</v>
      </c>
      <c r="D268" s="5">
        <v>-18276430</v>
      </c>
      <c r="E268" s="3">
        <v>-143549956</v>
      </c>
      <c r="F268" s="3">
        <v>-18276430</v>
      </c>
      <c r="G268" s="3">
        <v>-161826386</v>
      </c>
      <c r="T268">
        <v>869231</v>
      </c>
      <c r="U268">
        <v>19145661</v>
      </c>
    </row>
    <row r="269" spans="1:21" ht="15">
      <c r="A269" s="7">
        <v>480817</v>
      </c>
      <c r="B269" t="s">
        <v>578</v>
      </c>
      <c r="C269" s="3">
        <v>-24500000</v>
      </c>
      <c r="D269" s="5">
        <v>-3500000</v>
      </c>
      <c r="E269" s="3">
        <v>-21000000</v>
      </c>
      <c r="F269" s="3">
        <v>-3500000</v>
      </c>
      <c r="G269" s="3">
        <v>-24500000</v>
      </c>
      <c r="T269">
        <v>0</v>
      </c>
      <c r="U269">
        <v>3500000</v>
      </c>
    </row>
    <row r="270" spans="1:21" ht="15">
      <c r="A270" s="7">
        <v>48081701</v>
      </c>
      <c r="B270" t="s">
        <v>579</v>
      </c>
      <c r="C270" s="3">
        <v>-24500000</v>
      </c>
      <c r="D270" s="5">
        <v>-3500000</v>
      </c>
      <c r="E270" s="3">
        <v>-21000000</v>
      </c>
      <c r="F270" s="3">
        <v>-3500000</v>
      </c>
      <c r="G270" s="3">
        <v>-24500000</v>
      </c>
      <c r="T270">
        <v>0</v>
      </c>
      <c r="U270">
        <v>3500000</v>
      </c>
    </row>
    <row r="271" spans="1:21" ht="15">
      <c r="A271" s="7">
        <v>480826</v>
      </c>
      <c r="B271" t="s">
        <v>580</v>
      </c>
      <c r="C271" s="3">
        <v>-7045791</v>
      </c>
      <c r="D271" s="5">
        <v>-846953</v>
      </c>
      <c r="E271" s="3">
        <v>-6198838</v>
      </c>
      <c r="F271" s="3">
        <v>-846953</v>
      </c>
      <c r="G271" s="3">
        <v>-7045791</v>
      </c>
      <c r="T271">
        <v>869231</v>
      </c>
      <c r="U271">
        <v>1716184</v>
      </c>
    </row>
    <row r="272" spans="1:21" ht="15">
      <c r="A272" s="7">
        <v>48082601</v>
      </c>
      <c r="B272" t="s">
        <v>581</v>
      </c>
      <c r="C272" s="3">
        <v>-7045791</v>
      </c>
      <c r="D272" s="5">
        <v>-846953</v>
      </c>
      <c r="E272" s="3">
        <v>-6198838</v>
      </c>
      <c r="F272" s="3">
        <v>-846953</v>
      </c>
      <c r="G272" s="3">
        <v>-7045791</v>
      </c>
      <c r="T272">
        <v>869231</v>
      </c>
      <c r="U272">
        <v>1716184</v>
      </c>
    </row>
    <row r="273" spans="1:21" ht="15">
      <c r="A273" s="7">
        <v>480829</v>
      </c>
      <c r="B273" t="s">
        <v>582</v>
      </c>
      <c r="C273" s="3">
        <v>-11347082</v>
      </c>
      <c r="D273" s="5">
        <v>0</v>
      </c>
      <c r="E273" s="3">
        <v>-11347082</v>
      </c>
      <c r="F273" s="3">
        <v>0</v>
      </c>
      <c r="G273" s="3">
        <v>-11347082</v>
      </c>
      <c r="T273">
        <v>0</v>
      </c>
      <c r="U273">
        <v>0</v>
      </c>
    </row>
    <row r="274" spans="1:21" ht="15">
      <c r="A274" s="7">
        <v>48082901</v>
      </c>
      <c r="B274" t="s">
        <v>583</v>
      </c>
      <c r="C274" s="3">
        <v>-11347082</v>
      </c>
      <c r="D274" s="5">
        <v>0</v>
      </c>
      <c r="E274" s="3">
        <v>-11347082</v>
      </c>
      <c r="F274" s="3">
        <v>0</v>
      </c>
      <c r="G274" s="3">
        <v>-11347082</v>
      </c>
      <c r="T274">
        <v>0</v>
      </c>
      <c r="U274">
        <v>0</v>
      </c>
    </row>
    <row r="275" spans="1:21" ht="15">
      <c r="A275" s="7">
        <v>480890</v>
      </c>
      <c r="B275" t="s">
        <v>584</v>
      </c>
      <c r="C275" s="3">
        <v>-118933513</v>
      </c>
      <c r="D275" s="5">
        <v>-13929477</v>
      </c>
      <c r="E275" s="3">
        <v>-105004036</v>
      </c>
      <c r="F275" s="3">
        <v>-13929477</v>
      </c>
      <c r="G275" s="3">
        <v>-118933513</v>
      </c>
      <c r="T275">
        <v>0</v>
      </c>
      <c r="U275">
        <v>13929477</v>
      </c>
    </row>
    <row r="276" spans="1:21" ht="15">
      <c r="A276" s="7">
        <v>48089001</v>
      </c>
      <c r="B276" t="s">
        <v>585</v>
      </c>
      <c r="C276" s="3">
        <v>-118933513</v>
      </c>
      <c r="D276" s="5">
        <v>-13929477</v>
      </c>
      <c r="E276" s="3">
        <v>-105004036</v>
      </c>
      <c r="F276" s="3">
        <v>-13929477</v>
      </c>
      <c r="G276" s="3">
        <v>-118933513</v>
      </c>
      <c r="T276">
        <v>0</v>
      </c>
      <c r="U276">
        <v>13929477</v>
      </c>
    </row>
    <row r="277" spans="1:21" ht="15">
      <c r="A277" s="7">
        <v>5</v>
      </c>
      <c r="B277" t="s">
        <v>245</v>
      </c>
      <c r="C277" s="3">
        <v>7144478139</v>
      </c>
      <c r="D277" s="5">
        <v>1253003349</v>
      </c>
      <c r="E277" s="3">
        <v>5891474790</v>
      </c>
      <c r="F277" s="3">
        <v>1253003349</v>
      </c>
      <c r="G277" s="3">
        <v>7144478139</v>
      </c>
      <c r="T277">
        <v>1341317262</v>
      </c>
      <c r="U277">
        <v>88313913</v>
      </c>
    </row>
    <row r="278" spans="1:21" ht="15">
      <c r="A278" s="7">
        <v>51</v>
      </c>
      <c r="B278" t="s">
        <v>246</v>
      </c>
      <c r="C278" s="3">
        <v>2966038941</v>
      </c>
      <c r="D278" s="5">
        <v>506547828</v>
      </c>
      <c r="E278" s="3">
        <v>2459491113</v>
      </c>
      <c r="F278" s="3">
        <v>506547828</v>
      </c>
      <c r="G278" s="3">
        <v>2966038941</v>
      </c>
      <c r="T278">
        <v>519896688</v>
      </c>
      <c r="U278">
        <v>13348860</v>
      </c>
    </row>
    <row r="279" spans="1:21" ht="15">
      <c r="A279" s="7">
        <v>5101</v>
      </c>
      <c r="B279" t="s">
        <v>82</v>
      </c>
      <c r="C279" s="3">
        <v>1290217215</v>
      </c>
      <c r="D279" s="5">
        <v>190167970</v>
      </c>
      <c r="E279" s="3">
        <v>1100049245</v>
      </c>
      <c r="F279" s="3">
        <v>190167970</v>
      </c>
      <c r="G279" s="3">
        <v>1290217215</v>
      </c>
      <c r="T279">
        <v>190167970</v>
      </c>
      <c r="U279">
        <v>0</v>
      </c>
    </row>
    <row r="280" spans="1:21" ht="15">
      <c r="A280" s="7">
        <v>510101</v>
      </c>
      <c r="B280" t="s">
        <v>586</v>
      </c>
      <c r="C280" s="3">
        <v>833100734</v>
      </c>
      <c r="D280" s="5">
        <v>123511414</v>
      </c>
      <c r="E280" s="3">
        <v>709589320</v>
      </c>
      <c r="F280" s="3">
        <v>123511414</v>
      </c>
      <c r="G280" s="3">
        <v>833100734</v>
      </c>
      <c r="T280">
        <v>123511414</v>
      </c>
      <c r="U280">
        <v>0</v>
      </c>
    </row>
    <row r="281" spans="1:21" ht="15">
      <c r="A281" s="7">
        <v>51010101</v>
      </c>
      <c r="B281" t="s">
        <v>587</v>
      </c>
      <c r="C281" s="3">
        <v>833100734</v>
      </c>
      <c r="D281" s="5">
        <v>123511414</v>
      </c>
      <c r="E281" s="3">
        <v>709589320</v>
      </c>
      <c r="F281" s="3">
        <v>123511414</v>
      </c>
      <c r="G281" s="3">
        <v>833100734</v>
      </c>
      <c r="T281">
        <v>123511414</v>
      </c>
      <c r="U281">
        <v>0</v>
      </c>
    </row>
    <row r="282" spans="1:21" ht="15">
      <c r="A282" s="7">
        <v>510103</v>
      </c>
      <c r="B282" t="s">
        <v>588</v>
      </c>
      <c r="C282" s="3">
        <v>756691</v>
      </c>
      <c r="D282" s="5">
        <v>44485</v>
      </c>
      <c r="E282" s="3">
        <v>712206</v>
      </c>
      <c r="F282" s="3">
        <v>44485</v>
      </c>
      <c r="G282" s="3">
        <v>756691</v>
      </c>
      <c r="T282">
        <v>44485</v>
      </c>
      <c r="U282">
        <v>0</v>
      </c>
    </row>
    <row r="283" spans="1:21" ht="15">
      <c r="A283" s="7">
        <v>51010301</v>
      </c>
      <c r="B283" t="s">
        <v>589</v>
      </c>
      <c r="C283" s="3">
        <v>756691</v>
      </c>
      <c r="D283" s="5">
        <v>44485</v>
      </c>
      <c r="E283" s="3">
        <v>712206</v>
      </c>
      <c r="F283" s="3">
        <v>44485</v>
      </c>
      <c r="G283" s="3">
        <v>756691</v>
      </c>
      <c r="T283">
        <v>44485</v>
      </c>
      <c r="U283">
        <v>0</v>
      </c>
    </row>
    <row r="284" spans="1:21" ht="15">
      <c r="A284" s="7">
        <v>510105</v>
      </c>
      <c r="B284" t="s">
        <v>590</v>
      </c>
      <c r="C284" s="3">
        <v>107115024</v>
      </c>
      <c r="D284" s="5">
        <v>16945611</v>
      </c>
      <c r="E284" s="3">
        <v>90169413</v>
      </c>
      <c r="F284" s="3">
        <v>16945611</v>
      </c>
      <c r="G284" s="3">
        <v>107115024</v>
      </c>
      <c r="T284">
        <v>16945611</v>
      </c>
      <c r="U284">
        <v>0</v>
      </c>
    </row>
    <row r="285" spans="1:21" ht="15">
      <c r="A285" s="7">
        <v>51010501</v>
      </c>
      <c r="B285" t="s">
        <v>591</v>
      </c>
      <c r="C285" s="3">
        <v>107115024</v>
      </c>
      <c r="D285" s="5">
        <v>16945611</v>
      </c>
      <c r="E285" s="3">
        <v>90169413</v>
      </c>
      <c r="F285" s="3">
        <v>16945611</v>
      </c>
      <c r="G285" s="3">
        <v>107115024</v>
      </c>
      <c r="T285">
        <v>16945611</v>
      </c>
      <c r="U285">
        <v>0</v>
      </c>
    </row>
    <row r="286" spans="1:21" ht="15">
      <c r="A286" s="7">
        <v>510110</v>
      </c>
      <c r="B286" t="s">
        <v>592</v>
      </c>
      <c r="C286" s="3">
        <v>282377941</v>
      </c>
      <c r="D286" s="5">
        <v>42389290</v>
      </c>
      <c r="E286" s="3">
        <v>239988651</v>
      </c>
      <c r="F286" s="3">
        <v>42389290</v>
      </c>
      <c r="G286" s="3">
        <v>282377941</v>
      </c>
      <c r="T286">
        <v>42389290</v>
      </c>
      <c r="U286">
        <v>0</v>
      </c>
    </row>
    <row r="287" spans="1:21" ht="15">
      <c r="A287" s="7">
        <v>51011001</v>
      </c>
      <c r="B287" t="s">
        <v>593</v>
      </c>
      <c r="C287" s="3">
        <v>282377941</v>
      </c>
      <c r="D287" s="5">
        <v>42389290</v>
      </c>
      <c r="E287" s="3">
        <v>239988651</v>
      </c>
      <c r="F287" s="3">
        <v>42389290</v>
      </c>
      <c r="G287" s="3">
        <v>282377941</v>
      </c>
      <c r="T287">
        <v>42389290</v>
      </c>
      <c r="U287">
        <v>0</v>
      </c>
    </row>
    <row r="288" spans="1:21" ht="15">
      <c r="A288" s="7">
        <v>510119</v>
      </c>
      <c r="B288" t="s">
        <v>541</v>
      </c>
      <c r="C288" s="3">
        <v>64451097</v>
      </c>
      <c r="D288" s="5">
        <v>6932066</v>
      </c>
      <c r="E288" s="3">
        <v>57519031</v>
      </c>
      <c r="F288" s="3">
        <v>6932066</v>
      </c>
      <c r="G288" s="3">
        <v>64451097</v>
      </c>
      <c r="T288">
        <v>6932066</v>
      </c>
      <c r="U288">
        <v>0</v>
      </c>
    </row>
    <row r="289" spans="1:21" ht="15">
      <c r="A289" s="7">
        <v>51011901</v>
      </c>
      <c r="B289" t="s">
        <v>594</v>
      </c>
      <c r="C289" s="3">
        <v>57503905</v>
      </c>
      <c r="D289" s="5">
        <v>6932066</v>
      </c>
      <c r="E289" s="3">
        <v>50571839</v>
      </c>
      <c r="F289" s="3">
        <v>6932066</v>
      </c>
      <c r="G289" s="3">
        <v>57503905</v>
      </c>
      <c r="T289">
        <v>6932066</v>
      </c>
      <c r="U289">
        <v>0</v>
      </c>
    </row>
    <row r="290" spans="1:21" ht="15">
      <c r="A290" s="7">
        <v>51011902</v>
      </c>
      <c r="B290" t="s">
        <v>549</v>
      </c>
      <c r="C290" s="3">
        <v>6947192</v>
      </c>
      <c r="D290" s="5">
        <v>0</v>
      </c>
      <c r="E290" s="3">
        <v>6947192</v>
      </c>
      <c r="F290" s="3">
        <v>0</v>
      </c>
      <c r="G290" s="3">
        <v>6947192</v>
      </c>
      <c r="T290">
        <v>0</v>
      </c>
      <c r="U290">
        <v>0</v>
      </c>
    </row>
    <row r="291" spans="1:21" ht="15">
      <c r="A291" s="7">
        <v>510123</v>
      </c>
      <c r="B291" t="s">
        <v>595</v>
      </c>
      <c r="C291" s="3">
        <v>1490356</v>
      </c>
      <c r="D291" s="5">
        <v>212908</v>
      </c>
      <c r="E291" s="3">
        <v>1277448</v>
      </c>
      <c r="F291" s="3">
        <v>212908</v>
      </c>
      <c r="G291" s="3">
        <v>1490356</v>
      </c>
      <c r="T291">
        <v>212908</v>
      </c>
      <c r="U291">
        <v>0</v>
      </c>
    </row>
    <row r="292" spans="1:21" ht="15">
      <c r="A292" s="7">
        <v>51012301</v>
      </c>
      <c r="B292" t="s">
        <v>596</v>
      </c>
      <c r="C292" s="3">
        <v>1490356</v>
      </c>
      <c r="D292" s="5">
        <v>212908</v>
      </c>
      <c r="E292" s="3">
        <v>1277448</v>
      </c>
      <c r="F292" s="3">
        <v>212908</v>
      </c>
      <c r="G292" s="3">
        <v>1490356</v>
      </c>
      <c r="T292">
        <v>212908</v>
      </c>
      <c r="U292">
        <v>0</v>
      </c>
    </row>
    <row r="293" spans="1:21" ht="15">
      <c r="A293" s="7">
        <v>510160</v>
      </c>
      <c r="B293" t="s">
        <v>599</v>
      </c>
      <c r="C293" s="3">
        <v>925372</v>
      </c>
      <c r="D293" s="5">
        <v>132196</v>
      </c>
      <c r="E293" s="3">
        <v>793176</v>
      </c>
      <c r="F293" s="3">
        <v>132196</v>
      </c>
      <c r="G293" s="3">
        <v>925372</v>
      </c>
      <c r="T293">
        <v>132196</v>
      </c>
      <c r="U293">
        <v>0</v>
      </c>
    </row>
    <row r="294" spans="1:21" ht="15">
      <c r="A294" s="7">
        <v>51016001</v>
      </c>
      <c r="B294" t="s">
        <v>600</v>
      </c>
      <c r="C294" s="3">
        <v>925372</v>
      </c>
      <c r="D294" s="5">
        <v>132196</v>
      </c>
      <c r="E294" s="3">
        <v>793176</v>
      </c>
      <c r="F294" s="3">
        <v>132196</v>
      </c>
      <c r="G294" s="3">
        <v>925372</v>
      </c>
      <c r="T294">
        <v>132196</v>
      </c>
      <c r="U294">
        <v>0</v>
      </c>
    </row>
    <row r="295" spans="1:21" ht="15">
      <c r="A295" s="7">
        <v>5102</v>
      </c>
      <c r="B295" t="s">
        <v>601</v>
      </c>
      <c r="C295" s="3">
        <v>1209278</v>
      </c>
      <c r="D295" s="5">
        <v>0</v>
      </c>
      <c r="E295" s="3">
        <v>1209278</v>
      </c>
      <c r="F295" s="3">
        <v>0</v>
      </c>
      <c r="G295" s="3">
        <v>1209278</v>
      </c>
      <c r="T295">
        <v>0</v>
      </c>
      <c r="U295">
        <v>0</v>
      </c>
    </row>
    <row r="296" spans="1:21" ht="15">
      <c r="A296" s="7">
        <v>510201</v>
      </c>
      <c r="B296" t="s">
        <v>547</v>
      </c>
      <c r="C296" s="3">
        <v>1209278</v>
      </c>
      <c r="D296" s="5">
        <v>0</v>
      </c>
      <c r="E296" s="3">
        <v>1209278</v>
      </c>
      <c r="F296" s="3">
        <v>0</v>
      </c>
      <c r="G296" s="3">
        <v>1209278</v>
      </c>
      <c r="T296">
        <v>0</v>
      </c>
      <c r="U296">
        <v>0</v>
      </c>
    </row>
    <row r="297" spans="1:21" ht="15">
      <c r="A297" s="7">
        <v>51020101</v>
      </c>
      <c r="B297" t="s">
        <v>548</v>
      </c>
      <c r="C297" s="3">
        <v>1209278</v>
      </c>
      <c r="D297" s="5">
        <v>0</v>
      </c>
      <c r="E297" s="3">
        <v>1209278</v>
      </c>
      <c r="F297" s="3">
        <v>0</v>
      </c>
      <c r="G297" s="3">
        <v>1209278</v>
      </c>
      <c r="T297">
        <v>0</v>
      </c>
      <c r="U297">
        <v>0</v>
      </c>
    </row>
    <row r="298" spans="1:21" ht="15">
      <c r="A298" s="7">
        <v>5103</v>
      </c>
      <c r="B298" t="s">
        <v>84</v>
      </c>
      <c r="C298" s="3">
        <v>332982000</v>
      </c>
      <c r="D298" s="5">
        <v>57390400</v>
      </c>
      <c r="E298" s="3">
        <v>275591600</v>
      </c>
      <c r="F298" s="3">
        <v>57390400</v>
      </c>
      <c r="G298" s="3">
        <v>332982000</v>
      </c>
      <c r="T298">
        <v>57390400</v>
      </c>
      <c r="U298">
        <v>0</v>
      </c>
    </row>
    <row r="299" spans="1:21" ht="15">
      <c r="A299" s="7">
        <v>510302</v>
      </c>
      <c r="B299" t="s">
        <v>602</v>
      </c>
      <c r="C299" s="3">
        <v>63598300</v>
      </c>
      <c r="D299" s="5">
        <v>16866600</v>
      </c>
      <c r="E299" s="3">
        <v>46731700</v>
      </c>
      <c r="F299" s="3">
        <v>16866600</v>
      </c>
      <c r="G299" s="3">
        <v>63598300</v>
      </c>
      <c r="T299">
        <v>16866600</v>
      </c>
      <c r="U299">
        <v>0</v>
      </c>
    </row>
    <row r="300" spans="1:21" ht="15">
      <c r="A300" s="7">
        <v>51030201</v>
      </c>
      <c r="B300" t="s">
        <v>603</v>
      </c>
      <c r="C300" s="3">
        <v>63598300</v>
      </c>
      <c r="D300" s="5">
        <v>16866600</v>
      </c>
      <c r="E300" s="3">
        <v>46731700</v>
      </c>
      <c r="F300" s="3">
        <v>16866600</v>
      </c>
      <c r="G300" s="3">
        <v>63598300</v>
      </c>
      <c r="T300">
        <v>16866600</v>
      </c>
      <c r="U300">
        <v>0</v>
      </c>
    </row>
    <row r="301" spans="1:21" ht="15">
      <c r="A301" s="7">
        <v>510303</v>
      </c>
      <c r="B301" t="s">
        <v>604</v>
      </c>
      <c r="C301" s="3">
        <v>106564200</v>
      </c>
      <c r="D301" s="5">
        <v>16002900</v>
      </c>
      <c r="E301" s="3">
        <v>90561300</v>
      </c>
      <c r="F301" s="3">
        <v>16002900</v>
      </c>
      <c r="G301" s="3">
        <v>106564200</v>
      </c>
      <c r="T301">
        <v>16002900</v>
      </c>
      <c r="U301">
        <v>0</v>
      </c>
    </row>
    <row r="302" spans="1:21" ht="15">
      <c r="A302" s="7">
        <v>51030301</v>
      </c>
      <c r="B302" t="s">
        <v>605</v>
      </c>
      <c r="C302" s="3">
        <v>106564200</v>
      </c>
      <c r="D302" s="5">
        <v>16002900</v>
      </c>
      <c r="E302" s="3">
        <v>90561300</v>
      </c>
      <c r="F302" s="3">
        <v>16002900</v>
      </c>
      <c r="G302" s="3">
        <v>106564200</v>
      </c>
      <c r="T302">
        <v>16002900</v>
      </c>
      <c r="U302">
        <v>0</v>
      </c>
    </row>
    <row r="303" spans="1:21" ht="15">
      <c r="A303" s="7">
        <v>510305</v>
      </c>
      <c r="B303" t="s">
        <v>606</v>
      </c>
      <c r="C303" s="3">
        <v>12375300</v>
      </c>
      <c r="D303" s="5">
        <v>1928400</v>
      </c>
      <c r="E303" s="3">
        <v>10446900</v>
      </c>
      <c r="F303" s="3">
        <v>1928400</v>
      </c>
      <c r="G303" s="3">
        <v>12375300</v>
      </c>
      <c r="T303">
        <v>1928400</v>
      </c>
      <c r="U303">
        <v>0</v>
      </c>
    </row>
    <row r="304" spans="1:21" ht="15">
      <c r="A304" s="7">
        <v>51030501</v>
      </c>
      <c r="B304" t="s">
        <v>607</v>
      </c>
      <c r="C304" s="3">
        <v>12375300</v>
      </c>
      <c r="D304" s="5">
        <v>1928400</v>
      </c>
      <c r="E304" s="3">
        <v>10446900</v>
      </c>
      <c r="F304" s="3">
        <v>1928400</v>
      </c>
      <c r="G304" s="3">
        <v>12375300</v>
      </c>
      <c r="T304">
        <v>1928400</v>
      </c>
      <c r="U304">
        <v>0</v>
      </c>
    </row>
    <row r="305" spans="1:21" ht="15">
      <c r="A305" s="7">
        <v>510306</v>
      </c>
      <c r="B305" t="s">
        <v>608</v>
      </c>
      <c r="C305" s="3">
        <v>97468400</v>
      </c>
      <c r="D305" s="5">
        <v>14124700</v>
      </c>
      <c r="E305" s="3">
        <v>83343700</v>
      </c>
      <c r="F305" s="3">
        <v>14124700</v>
      </c>
      <c r="G305" s="3">
        <v>97468400</v>
      </c>
      <c r="T305">
        <v>14124700</v>
      </c>
      <c r="U305">
        <v>0</v>
      </c>
    </row>
    <row r="306" spans="1:21" ht="15">
      <c r="A306" s="7">
        <v>51030601</v>
      </c>
      <c r="B306" t="s">
        <v>609</v>
      </c>
      <c r="C306" s="3">
        <v>97468400</v>
      </c>
      <c r="D306" s="5">
        <v>14124700</v>
      </c>
      <c r="E306" s="3">
        <v>83343700</v>
      </c>
      <c r="F306" s="3">
        <v>14124700</v>
      </c>
      <c r="G306" s="3">
        <v>97468400</v>
      </c>
      <c r="T306">
        <v>14124700</v>
      </c>
      <c r="U306">
        <v>0</v>
      </c>
    </row>
    <row r="307" spans="1:21" ht="15">
      <c r="A307" s="7">
        <v>510307</v>
      </c>
      <c r="B307" t="s">
        <v>610</v>
      </c>
      <c r="C307" s="3">
        <v>52975800</v>
      </c>
      <c r="D307" s="5">
        <v>8467800</v>
      </c>
      <c r="E307" s="3">
        <v>44508000</v>
      </c>
      <c r="F307" s="3">
        <v>8467800</v>
      </c>
      <c r="G307" s="3">
        <v>52975800</v>
      </c>
      <c r="T307">
        <v>8467800</v>
      </c>
      <c r="U307">
        <v>0</v>
      </c>
    </row>
    <row r="308" spans="1:21" ht="15">
      <c r="A308" s="7">
        <v>51030701</v>
      </c>
      <c r="B308" t="s">
        <v>611</v>
      </c>
      <c r="C308" s="3">
        <v>52975800</v>
      </c>
      <c r="D308" s="5">
        <v>8467800</v>
      </c>
      <c r="E308" s="3">
        <v>44508000</v>
      </c>
      <c r="F308" s="3">
        <v>8467800</v>
      </c>
      <c r="G308" s="3">
        <v>52975800</v>
      </c>
      <c r="T308">
        <v>8467800</v>
      </c>
      <c r="U308">
        <v>0</v>
      </c>
    </row>
    <row r="309" spans="1:21" ht="15">
      <c r="A309" s="7">
        <v>5104</v>
      </c>
      <c r="B309" t="s">
        <v>260</v>
      </c>
      <c r="C309" s="3">
        <v>79505200</v>
      </c>
      <c r="D309" s="5">
        <v>21084100</v>
      </c>
      <c r="E309" s="3">
        <v>58421100</v>
      </c>
      <c r="F309" s="3">
        <v>21084100</v>
      </c>
      <c r="G309" s="3">
        <v>79505200</v>
      </c>
      <c r="T309">
        <v>21084100</v>
      </c>
      <c r="U309">
        <v>0</v>
      </c>
    </row>
    <row r="310" spans="1:21" ht="15">
      <c r="A310" s="7">
        <v>510401</v>
      </c>
      <c r="B310" t="s">
        <v>612</v>
      </c>
      <c r="C310" s="3">
        <v>47701400</v>
      </c>
      <c r="D310" s="5">
        <v>12650200</v>
      </c>
      <c r="E310" s="3">
        <v>35051200</v>
      </c>
      <c r="F310" s="3">
        <v>12650200</v>
      </c>
      <c r="G310" s="3">
        <v>47701400</v>
      </c>
      <c r="T310">
        <v>12650200</v>
      </c>
      <c r="U310">
        <v>0</v>
      </c>
    </row>
    <row r="311" spans="1:21" ht="15">
      <c r="A311" s="7">
        <v>51040101</v>
      </c>
      <c r="B311" t="s">
        <v>524</v>
      </c>
      <c r="C311" s="3">
        <v>47701400</v>
      </c>
      <c r="D311" s="5">
        <v>12650200</v>
      </c>
      <c r="E311" s="3">
        <v>35051200</v>
      </c>
      <c r="F311" s="3">
        <v>12650200</v>
      </c>
      <c r="G311" s="3">
        <v>47701400</v>
      </c>
      <c r="T311">
        <v>12650200</v>
      </c>
      <c r="U311">
        <v>0</v>
      </c>
    </row>
    <row r="312" spans="1:21" ht="15">
      <c r="A312" s="7">
        <v>510402</v>
      </c>
      <c r="B312" t="s">
        <v>613</v>
      </c>
      <c r="C312" s="3">
        <v>31803800</v>
      </c>
      <c r="D312" s="5">
        <v>8433900</v>
      </c>
      <c r="E312" s="3">
        <v>23369900</v>
      </c>
      <c r="F312" s="3">
        <v>8433900</v>
      </c>
      <c r="G312" s="3">
        <v>31803800</v>
      </c>
      <c r="T312">
        <v>8433900</v>
      </c>
      <c r="U312">
        <v>0</v>
      </c>
    </row>
    <row r="313" spans="1:21" ht="15">
      <c r="A313" s="7">
        <v>51040201</v>
      </c>
      <c r="B313" t="s">
        <v>525</v>
      </c>
      <c r="C313" s="3">
        <v>31803800</v>
      </c>
      <c r="D313" s="5">
        <v>8433900</v>
      </c>
      <c r="E313" s="3">
        <v>23369900</v>
      </c>
      <c r="F313" s="3">
        <v>8433900</v>
      </c>
      <c r="G313" s="3">
        <v>31803800</v>
      </c>
      <c r="T313">
        <v>8433900</v>
      </c>
      <c r="U313">
        <v>0</v>
      </c>
    </row>
    <row r="314" spans="1:21" ht="15">
      <c r="A314" s="7">
        <v>5107</v>
      </c>
      <c r="B314" t="s">
        <v>263</v>
      </c>
      <c r="C314" s="3">
        <v>686792925</v>
      </c>
      <c r="D314" s="5">
        <v>85029453</v>
      </c>
      <c r="E314" s="3">
        <v>601763472</v>
      </c>
      <c r="F314" s="3">
        <v>85029453</v>
      </c>
      <c r="G314" s="3">
        <v>686792925</v>
      </c>
      <c r="T314">
        <v>98230462</v>
      </c>
      <c r="U314">
        <v>13201009</v>
      </c>
    </row>
    <row r="315" spans="1:21" ht="15">
      <c r="A315" s="7">
        <v>510701</v>
      </c>
      <c r="B315" t="s">
        <v>534</v>
      </c>
      <c r="C315" s="3">
        <v>108157961</v>
      </c>
      <c r="D315" s="5">
        <v>12476587</v>
      </c>
      <c r="E315" s="3">
        <v>95681374</v>
      </c>
      <c r="F315" s="3">
        <v>12476587</v>
      </c>
      <c r="G315" s="3">
        <v>108157961</v>
      </c>
      <c r="T315">
        <v>12476587</v>
      </c>
      <c r="U315">
        <v>0</v>
      </c>
    </row>
    <row r="316" spans="1:21" ht="15">
      <c r="A316" s="7">
        <v>51070101</v>
      </c>
      <c r="B316" t="s">
        <v>216</v>
      </c>
      <c r="C316" s="3">
        <v>108157961</v>
      </c>
      <c r="D316" s="5">
        <v>12476587</v>
      </c>
      <c r="E316" s="3">
        <v>95681374</v>
      </c>
      <c r="F316" s="3">
        <v>12476587</v>
      </c>
      <c r="G316" s="3">
        <v>108157961</v>
      </c>
      <c r="T316">
        <v>12476587</v>
      </c>
      <c r="U316">
        <v>0</v>
      </c>
    </row>
    <row r="317" spans="1:21" ht="15">
      <c r="A317" s="7">
        <v>510702</v>
      </c>
      <c r="B317" t="s">
        <v>530</v>
      </c>
      <c r="C317" s="3">
        <v>123544769</v>
      </c>
      <c r="D317" s="5">
        <v>34494457</v>
      </c>
      <c r="E317" s="3">
        <v>89050312</v>
      </c>
      <c r="F317" s="3">
        <v>34494457</v>
      </c>
      <c r="G317" s="3">
        <v>123544769</v>
      </c>
      <c r="T317">
        <v>34494457</v>
      </c>
      <c r="U317">
        <v>0</v>
      </c>
    </row>
    <row r="318" spans="1:21" ht="15">
      <c r="A318" s="7">
        <v>51070201</v>
      </c>
      <c r="B318" t="s">
        <v>531</v>
      </c>
      <c r="C318" s="3">
        <v>123544769</v>
      </c>
      <c r="D318" s="5">
        <v>34494457</v>
      </c>
      <c r="E318" s="3">
        <v>89050312</v>
      </c>
      <c r="F318" s="3">
        <v>34494457</v>
      </c>
      <c r="G318" s="3">
        <v>123544769</v>
      </c>
      <c r="T318">
        <v>34494457</v>
      </c>
      <c r="U318">
        <v>0</v>
      </c>
    </row>
    <row r="319" spans="1:21" ht="15">
      <c r="A319" s="7">
        <v>510703</v>
      </c>
      <c r="B319" t="s">
        <v>614</v>
      </c>
      <c r="C319" s="3">
        <v>14380678</v>
      </c>
      <c r="D319" s="5">
        <v>4139333</v>
      </c>
      <c r="E319" s="3">
        <v>10241345</v>
      </c>
      <c r="F319" s="3">
        <v>4139333</v>
      </c>
      <c r="G319" s="3">
        <v>14380678</v>
      </c>
      <c r="T319">
        <v>4139333</v>
      </c>
      <c r="U319">
        <v>0</v>
      </c>
    </row>
    <row r="320" spans="1:21" ht="15">
      <c r="A320" s="7">
        <v>51070301</v>
      </c>
      <c r="B320" t="s">
        <v>615</v>
      </c>
      <c r="C320" s="3">
        <v>14380678</v>
      </c>
      <c r="D320" s="5">
        <v>4139333</v>
      </c>
      <c r="E320" s="3">
        <v>10241345</v>
      </c>
      <c r="F320" s="3">
        <v>4139333</v>
      </c>
      <c r="G320" s="3">
        <v>14380678</v>
      </c>
      <c r="T320">
        <v>4139333</v>
      </c>
      <c r="U320">
        <v>0</v>
      </c>
    </row>
    <row r="321" spans="1:21" ht="15">
      <c r="A321" s="7">
        <v>510704</v>
      </c>
      <c r="B321" t="s">
        <v>535</v>
      </c>
      <c r="C321" s="3">
        <v>82444437</v>
      </c>
      <c r="D321" s="5">
        <v>8757187</v>
      </c>
      <c r="E321" s="3">
        <v>73687250</v>
      </c>
      <c r="F321" s="3">
        <v>8757187</v>
      </c>
      <c r="G321" s="3">
        <v>82444437</v>
      </c>
      <c r="T321">
        <v>8757187</v>
      </c>
      <c r="U321">
        <v>0</v>
      </c>
    </row>
    <row r="322" spans="1:21" ht="15">
      <c r="A322" s="7">
        <v>51070401</v>
      </c>
      <c r="B322" t="s">
        <v>536</v>
      </c>
      <c r="C322" s="3">
        <v>82444437</v>
      </c>
      <c r="D322" s="5">
        <v>8757187</v>
      </c>
      <c r="E322" s="3">
        <v>73687250</v>
      </c>
      <c r="F322" s="3">
        <v>8757187</v>
      </c>
      <c r="G322" s="3">
        <v>82444437</v>
      </c>
      <c r="T322">
        <v>8757187</v>
      </c>
      <c r="U322">
        <v>0</v>
      </c>
    </row>
    <row r="323" spans="1:21" ht="15">
      <c r="A323" s="7">
        <v>510705</v>
      </c>
      <c r="B323" t="s">
        <v>539</v>
      </c>
      <c r="C323" s="3">
        <v>158681066</v>
      </c>
      <c r="D323" s="5">
        <v>36190986</v>
      </c>
      <c r="E323" s="3">
        <v>122490080</v>
      </c>
      <c r="F323" s="3">
        <v>36190986</v>
      </c>
      <c r="G323" s="3">
        <v>158681066</v>
      </c>
      <c r="T323">
        <v>36190986</v>
      </c>
      <c r="U323">
        <v>0</v>
      </c>
    </row>
    <row r="324" spans="1:21" ht="15">
      <c r="A324" s="7">
        <v>51070501</v>
      </c>
      <c r="B324" t="s">
        <v>540</v>
      </c>
      <c r="C324" s="3">
        <v>158681066</v>
      </c>
      <c r="D324" s="5">
        <v>36190986</v>
      </c>
      <c r="E324" s="3">
        <v>122490080</v>
      </c>
      <c r="F324" s="3">
        <v>36190986</v>
      </c>
      <c r="G324" s="3">
        <v>158681066</v>
      </c>
      <c r="T324">
        <v>36190986</v>
      </c>
      <c r="U324">
        <v>0</v>
      </c>
    </row>
    <row r="325" spans="1:21" ht="15">
      <c r="A325" s="7">
        <v>510706</v>
      </c>
      <c r="B325" t="s">
        <v>537</v>
      </c>
      <c r="C325" s="3">
        <v>186101081</v>
      </c>
      <c r="D325" s="5">
        <v>-13110092</v>
      </c>
      <c r="E325" s="3">
        <v>199211173</v>
      </c>
      <c r="F325" s="3">
        <v>-13110092</v>
      </c>
      <c r="G325" s="3">
        <v>186101081</v>
      </c>
      <c r="T325">
        <v>90917</v>
      </c>
      <c r="U325">
        <v>13201009</v>
      </c>
    </row>
    <row r="326" spans="1:21" ht="15">
      <c r="A326" s="7">
        <v>51070601</v>
      </c>
      <c r="B326" t="s">
        <v>538</v>
      </c>
      <c r="C326" s="3">
        <v>186101081</v>
      </c>
      <c r="D326" s="5">
        <v>-13110092</v>
      </c>
      <c r="E326" s="3">
        <v>199211173</v>
      </c>
      <c r="F326" s="3">
        <v>-13110092</v>
      </c>
      <c r="G326" s="3">
        <v>186101081</v>
      </c>
      <c r="T326">
        <v>90917</v>
      </c>
      <c r="U326">
        <v>13201009</v>
      </c>
    </row>
    <row r="327" spans="1:21" ht="15">
      <c r="A327" s="7">
        <v>510707</v>
      </c>
      <c r="B327" t="s">
        <v>616</v>
      </c>
      <c r="C327" s="3">
        <v>8971204</v>
      </c>
      <c r="D327" s="5">
        <v>1470293</v>
      </c>
      <c r="E327" s="3">
        <v>7500911</v>
      </c>
      <c r="F327" s="3">
        <v>1470293</v>
      </c>
      <c r="G327" s="3">
        <v>8971204</v>
      </c>
      <c r="T327">
        <v>1470293</v>
      </c>
      <c r="U327">
        <v>0</v>
      </c>
    </row>
    <row r="328" spans="1:21" ht="15">
      <c r="A328" s="7">
        <v>51070701</v>
      </c>
      <c r="B328" t="s">
        <v>617</v>
      </c>
      <c r="C328" s="3">
        <v>8971204</v>
      </c>
      <c r="D328" s="5">
        <v>1470293</v>
      </c>
      <c r="E328" s="3">
        <v>7500911</v>
      </c>
      <c r="F328" s="3">
        <v>1470293</v>
      </c>
      <c r="G328" s="3">
        <v>8971204</v>
      </c>
      <c r="T328">
        <v>1470293</v>
      </c>
      <c r="U328">
        <v>0</v>
      </c>
    </row>
    <row r="329" spans="1:21" ht="15">
      <c r="A329" s="7">
        <v>510790</v>
      </c>
      <c r="B329" t="s">
        <v>618</v>
      </c>
      <c r="C329" s="3">
        <v>4511729</v>
      </c>
      <c r="D329" s="5">
        <v>610702</v>
      </c>
      <c r="E329" s="3">
        <v>3901027</v>
      </c>
      <c r="F329" s="3">
        <v>610702</v>
      </c>
      <c r="G329" s="3">
        <v>4511729</v>
      </c>
      <c r="T329">
        <v>610702</v>
      </c>
      <c r="U329">
        <v>0</v>
      </c>
    </row>
    <row r="330" spans="1:21" ht="15">
      <c r="A330" s="7">
        <v>51079001</v>
      </c>
      <c r="B330" t="s">
        <v>619</v>
      </c>
      <c r="C330" s="3">
        <v>4511729</v>
      </c>
      <c r="D330" s="5">
        <v>610702</v>
      </c>
      <c r="E330" s="3">
        <v>3901027</v>
      </c>
      <c r="F330" s="3">
        <v>610702</v>
      </c>
      <c r="G330" s="3">
        <v>4511729</v>
      </c>
      <c r="T330">
        <v>610702</v>
      </c>
      <c r="U330">
        <v>0</v>
      </c>
    </row>
    <row r="331" spans="1:21" ht="15">
      <c r="A331" s="7">
        <v>5108</v>
      </c>
      <c r="B331" t="s">
        <v>272</v>
      </c>
      <c r="C331" s="3">
        <v>11744250</v>
      </c>
      <c r="D331" s="5">
        <v>-31603</v>
      </c>
      <c r="E331" s="3">
        <v>11775853</v>
      </c>
      <c r="F331" s="3">
        <v>-31603</v>
      </c>
      <c r="G331" s="3">
        <v>11744250</v>
      </c>
      <c r="T331">
        <v>81200</v>
      </c>
      <c r="U331">
        <v>112803</v>
      </c>
    </row>
    <row r="332" spans="1:21" ht="15">
      <c r="A332" s="7">
        <v>510803</v>
      </c>
      <c r="B332" t="s">
        <v>620</v>
      </c>
      <c r="C332" s="3">
        <v>11744250</v>
      </c>
      <c r="D332" s="5">
        <v>-31603</v>
      </c>
      <c r="E332" s="3">
        <v>11775853</v>
      </c>
      <c r="F332" s="3">
        <v>-31603</v>
      </c>
      <c r="G332" s="3">
        <v>11744250</v>
      </c>
      <c r="T332">
        <v>81200</v>
      </c>
      <c r="U332">
        <v>112803</v>
      </c>
    </row>
    <row r="333" spans="1:21" ht="15">
      <c r="A333" s="7">
        <v>51080301</v>
      </c>
      <c r="B333" t="s">
        <v>621</v>
      </c>
      <c r="C333" s="3">
        <v>11744250</v>
      </c>
      <c r="D333" s="5">
        <v>-31603</v>
      </c>
      <c r="E333" s="3">
        <v>11775853</v>
      </c>
      <c r="F333" s="3">
        <v>-31603</v>
      </c>
      <c r="G333" s="3">
        <v>11744250</v>
      </c>
      <c r="T333">
        <v>81200</v>
      </c>
      <c r="U333">
        <v>112803</v>
      </c>
    </row>
    <row r="334" spans="1:21" ht="15">
      <c r="A334" s="7">
        <v>5111</v>
      </c>
      <c r="B334" t="s">
        <v>275</v>
      </c>
      <c r="C334" s="3">
        <v>563588073</v>
      </c>
      <c r="D334" s="5">
        <v>152907508</v>
      </c>
      <c r="E334" s="3">
        <v>410680565</v>
      </c>
      <c r="F334" s="3">
        <v>152907508</v>
      </c>
      <c r="G334" s="3">
        <v>563588073</v>
      </c>
      <c r="T334">
        <v>152942556</v>
      </c>
      <c r="U334">
        <v>35048</v>
      </c>
    </row>
    <row r="335" spans="1:21" ht="15">
      <c r="A335" s="7">
        <v>511113</v>
      </c>
      <c r="B335" t="s">
        <v>622</v>
      </c>
      <c r="C335" s="3">
        <v>28374429</v>
      </c>
      <c r="D335" s="5">
        <v>0</v>
      </c>
      <c r="E335" s="3">
        <v>28374429</v>
      </c>
      <c r="F335" s="3">
        <v>0</v>
      </c>
      <c r="G335" s="3">
        <v>28374429</v>
      </c>
      <c r="T335">
        <v>0</v>
      </c>
      <c r="U335">
        <v>0</v>
      </c>
    </row>
    <row r="336" spans="1:21" ht="15">
      <c r="A336" s="7">
        <v>51111301</v>
      </c>
      <c r="B336" t="s">
        <v>623</v>
      </c>
      <c r="C336" s="3">
        <v>28374429</v>
      </c>
      <c r="D336" s="5">
        <v>0</v>
      </c>
      <c r="E336" s="3">
        <v>28374429</v>
      </c>
      <c r="F336" s="3">
        <v>0</v>
      </c>
      <c r="G336" s="3">
        <v>28374429</v>
      </c>
      <c r="T336">
        <v>0</v>
      </c>
      <c r="U336">
        <v>0</v>
      </c>
    </row>
    <row r="337" spans="1:21" ht="15">
      <c r="A337" s="7">
        <v>511114</v>
      </c>
      <c r="B337" t="s">
        <v>624</v>
      </c>
      <c r="C337" s="3">
        <v>100396720</v>
      </c>
      <c r="D337" s="5">
        <v>6600705</v>
      </c>
      <c r="E337" s="3">
        <v>93796015</v>
      </c>
      <c r="F337" s="3">
        <v>6600705</v>
      </c>
      <c r="G337" s="3">
        <v>100396720</v>
      </c>
      <c r="T337">
        <v>6600705</v>
      </c>
      <c r="U337">
        <v>0</v>
      </c>
    </row>
    <row r="338" spans="1:21" ht="15">
      <c r="A338" s="7">
        <v>51111401</v>
      </c>
      <c r="B338" t="s">
        <v>625</v>
      </c>
      <c r="C338" s="3">
        <v>1509775</v>
      </c>
      <c r="D338" s="5">
        <v>0</v>
      </c>
      <c r="E338" s="3">
        <v>1509775</v>
      </c>
      <c r="F338" s="3">
        <v>0</v>
      </c>
      <c r="G338" s="3">
        <v>1509775</v>
      </c>
      <c r="T338">
        <v>0</v>
      </c>
      <c r="U338">
        <v>0</v>
      </c>
    </row>
    <row r="339" spans="1:21" ht="15">
      <c r="A339" s="7">
        <v>51111402</v>
      </c>
      <c r="B339" t="s">
        <v>626</v>
      </c>
      <c r="C339" s="3">
        <v>98886945</v>
      </c>
      <c r="D339" s="5">
        <v>6600705</v>
      </c>
      <c r="E339" s="3">
        <v>92286240</v>
      </c>
      <c r="F339" s="3">
        <v>6600705</v>
      </c>
      <c r="G339" s="3">
        <v>98886945</v>
      </c>
      <c r="T339">
        <v>6600705</v>
      </c>
      <c r="U339">
        <v>0</v>
      </c>
    </row>
    <row r="340" spans="1:21" ht="15">
      <c r="A340" s="7">
        <v>511115</v>
      </c>
      <c r="B340" t="s">
        <v>627</v>
      </c>
      <c r="C340" s="3">
        <v>15760426</v>
      </c>
      <c r="D340" s="5">
        <v>443886</v>
      </c>
      <c r="E340" s="3">
        <v>15316540</v>
      </c>
      <c r="F340" s="3">
        <v>443886</v>
      </c>
      <c r="G340" s="3">
        <v>15760426</v>
      </c>
      <c r="T340">
        <v>443886</v>
      </c>
      <c r="U340">
        <v>0</v>
      </c>
    </row>
    <row r="341" spans="1:21" ht="15">
      <c r="A341" s="7">
        <v>51111501</v>
      </c>
      <c r="B341" t="s">
        <v>342</v>
      </c>
      <c r="C341" s="3">
        <v>10827880</v>
      </c>
      <c r="D341" s="5">
        <v>443886</v>
      </c>
      <c r="E341" s="3">
        <v>10383994</v>
      </c>
      <c r="F341" s="3">
        <v>443886</v>
      </c>
      <c r="G341" s="3">
        <v>10827880</v>
      </c>
      <c r="T341">
        <v>443886</v>
      </c>
      <c r="U341">
        <v>0</v>
      </c>
    </row>
    <row r="342" spans="1:21" ht="15">
      <c r="A342" s="7">
        <v>51111503</v>
      </c>
      <c r="B342" t="s">
        <v>413</v>
      </c>
      <c r="C342" s="3">
        <v>4932546</v>
      </c>
      <c r="D342" s="5">
        <v>0</v>
      </c>
      <c r="E342" s="3">
        <v>4932546</v>
      </c>
      <c r="F342" s="3">
        <v>0</v>
      </c>
      <c r="G342" s="3">
        <v>4932546</v>
      </c>
      <c r="T342">
        <v>0</v>
      </c>
      <c r="U342">
        <v>0</v>
      </c>
    </row>
    <row r="343" spans="1:21" ht="15">
      <c r="A343" s="7">
        <v>511117</v>
      </c>
      <c r="B343" t="s">
        <v>628</v>
      </c>
      <c r="C343" s="3">
        <v>34232925</v>
      </c>
      <c r="D343" s="5">
        <v>3717172</v>
      </c>
      <c r="E343" s="3">
        <v>30515753</v>
      </c>
      <c r="F343" s="3">
        <v>3717172</v>
      </c>
      <c r="G343" s="3">
        <v>34232925</v>
      </c>
      <c r="T343">
        <v>3717172</v>
      </c>
      <c r="U343">
        <v>0</v>
      </c>
    </row>
    <row r="344" spans="1:21" ht="15">
      <c r="A344" s="7">
        <v>51111701</v>
      </c>
      <c r="B344" t="s">
        <v>527</v>
      </c>
      <c r="C344" s="3">
        <v>34232925</v>
      </c>
      <c r="D344" s="5">
        <v>3717172</v>
      </c>
      <c r="E344" s="3">
        <v>30515753</v>
      </c>
      <c r="F344" s="3">
        <v>3717172</v>
      </c>
      <c r="G344" s="3">
        <v>34232925</v>
      </c>
      <c r="T344">
        <v>3717172</v>
      </c>
      <c r="U344">
        <v>0</v>
      </c>
    </row>
    <row r="345" spans="1:21" ht="15">
      <c r="A345" s="7">
        <v>511118</v>
      </c>
      <c r="B345" t="s">
        <v>578</v>
      </c>
      <c r="C345" s="3">
        <v>1834963</v>
      </c>
      <c r="D345" s="5">
        <v>1834963</v>
      </c>
      <c r="E345" s="3">
        <v>0</v>
      </c>
      <c r="F345" s="3">
        <v>1834963</v>
      </c>
      <c r="G345" s="3">
        <v>1834963</v>
      </c>
      <c r="T345">
        <v>1834963</v>
      </c>
      <c r="U345">
        <v>0</v>
      </c>
    </row>
    <row r="346" spans="1:21" ht="15">
      <c r="A346" s="7">
        <v>51111801</v>
      </c>
      <c r="B346" t="s">
        <v>629</v>
      </c>
      <c r="C346" s="3">
        <v>1834963</v>
      </c>
      <c r="D346" s="5">
        <v>1834963</v>
      </c>
      <c r="E346" s="3">
        <v>0</v>
      </c>
      <c r="F346" s="3">
        <v>1834963</v>
      </c>
      <c r="G346" s="3">
        <v>1834963</v>
      </c>
      <c r="T346">
        <v>1834963</v>
      </c>
      <c r="U346">
        <v>0</v>
      </c>
    </row>
    <row r="347" spans="1:21" ht="15">
      <c r="A347" s="7">
        <v>511120</v>
      </c>
      <c r="B347" t="s">
        <v>630</v>
      </c>
      <c r="C347" s="3">
        <v>74965053</v>
      </c>
      <c r="D347" s="5">
        <v>74965053</v>
      </c>
      <c r="E347" s="3">
        <v>0</v>
      </c>
      <c r="F347" s="3">
        <v>74965053</v>
      </c>
      <c r="G347" s="3">
        <v>74965053</v>
      </c>
      <c r="T347">
        <v>74965053</v>
      </c>
      <c r="U347">
        <v>0</v>
      </c>
    </row>
    <row r="348" spans="1:21" ht="15">
      <c r="A348" s="7">
        <v>51112001</v>
      </c>
      <c r="B348" t="s">
        <v>631</v>
      </c>
      <c r="C348" s="3">
        <v>74965053</v>
      </c>
      <c r="D348" s="5">
        <v>74965053</v>
      </c>
      <c r="E348" s="3">
        <v>0</v>
      </c>
      <c r="F348" s="3">
        <v>74965053</v>
      </c>
      <c r="G348" s="3">
        <v>74965053</v>
      </c>
      <c r="T348">
        <v>74965053</v>
      </c>
      <c r="U348">
        <v>0</v>
      </c>
    </row>
    <row r="349" spans="1:21" ht="15">
      <c r="A349" s="7">
        <v>511121</v>
      </c>
      <c r="B349" t="s">
        <v>632</v>
      </c>
      <c r="C349" s="3">
        <v>207000</v>
      </c>
      <c r="D349" s="5">
        <v>0</v>
      </c>
      <c r="E349" s="3">
        <v>207000</v>
      </c>
      <c r="F349" s="3">
        <v>0</v>
      </c>
      <c r="G349" s="3">
        <v>207000</v>
      </c>
      <c r="T349">
        <v>0</v>
      </c>
      <c r="U349">
        <v>0</v>
      </c>
    </row>
    <row r="350" spans="1:21" ht="15">
      <c r="A350" s="7">
        <v>51112101</v>
      </c>
      <c r="B350" t="s">
        <v>633</v>
      </c>
      <c r="C350" s="3">
        <v>207000</v>
      </c>
      <c r="D350" s="5">
        <v>0</v>
      </c>
      <c r="E350" s="3">
        <v>207000</v>
      </c>
      <c r="F350" s="3">
        <v>0</v>
      </c>
      <c r="G350" s="3">
        <v>207000</v>
      </c>
      <c r="T350">
        <v>0</v>
      </c>
      <c r="U350">
        <v>0</v>
      </c>
    </row>
    <row r="351" spans="1:21" ht="15">
      <c r="A351" s="7">
        <v>511123</v>
      </c>
      <c r="B351" t="s">
        <v>634</v>
      </c>
      <c r="C351" s="3">
        <v>9013778</v>
      </c>
      <c r="D351" s="5">
        <v>1905160</v>
      </c>
      <c r="E351" s="3">
        <v>7108618</v>
      </c>
      <c r="F351" s="3">
        <v>1905160</v>
      </c>
      <c r="G351" s="3">
        <v>9013778</v>
      </c>
      <c r="T351">
        <v>1905160</v>
      </c>
      <c r="U351">
        <v>0</v>
      </c>
    </row>
    <row r="352" spans="1:21" ht="15">
      <c r="A352" s="7">
        <v>51112301</v>
      </c>
      <c r="B352" t="s">
        <v>635</v>
      </c>
      <c r="C352" s="3">
        <v>9013778</v>
      </c>
      <c r="D352" s="5">
        <v>1905160</v>
      </c>
      <c r="E352" s="3">
        <v>7108618</v>
      </c>
      <c r="F352" s="3">
        <v>1905160</v>
      </c>
      <c r="G352" s="3">
        <v>9013778</v>
      </c>
      <c r="T352">
        <v>1905160</v>
      </c>
      <c r="U352">
        <v>0</v>
      </c>
    </row>
    <row r="353" spans="1:21" ht="15">
      <c r="A353" s="7">
        <v>511125</v>
      </c>
      <c r="B353" t="s">
        <v>636</v>
      </c>
      <c r="C353" s="3">
        <v>173717196</v>
      </c>
      <c r="D353" s="5">
        <v>24724956</v>
      </c>
      <c r="E353" s="3">
        <v>148992240</v>
      </c>
      <c r="F353" s="3">
        <v>24724956</v>
      </c>
      <c r="G353" s="3">
        <v>173717196</v>
      </c>
      <c r="T353">
        <v>24760004</v>
      </c>
      <c r="U353">
        <v>35048</v>
      </c>
    </row>
    <row r="354" spans="1:21" ht="15">
      <c r="A354" s="7">
        <v>51112501</v>
      </c>
      <c r="B354" t="s">
        <v>637</v>
      </c>
      <c r="C354" s="3">
        <v>61944</v>
      </c>
      <c r="D354" s="5">
        <v>61944</v>
      </c>
      <c r="E354" s="3">
        <v>0</v>
      </c>
      <c r="F354" s="3">
        <v>61944</v>
      </c>
      <c r="G354" s="3">
        <v>61944</v>
      </c>
      <c r="T354">
        <v>61944</v>
      </c>
      <c r="U354">
        <v>0</v>
      </c>
    </row>
    <row r="355" spans="1:21" ht="15">
      <c r="A355" s="7">
        <v>51112502</v>
      </c>
      <c r="B355" t="s">
        <v>638</v>
      </c>
      <c r="C355" s="3">
        <v>0</v>
      </c>
      <c r="D355" s="5">
        <v>-35048</v>
      </c>
      <c r="E355" s="3">
        <v>35048</v>
      </c>
      <c r="F355" s="3">
        <v>-35048</v>
      </c>
      <c r="G355" s="3">
        <v>0</v>
      </c>
      <c r="T355">
        <v>0</v>
      </c>
      <c r="U355">
        <v>35048</v>
      </c>
    </row>
    <row r="356" spans="1:21" ht="15">
      <c r="A356" s="7">
        <v>51112503</v>
      </c>
      <c r="B356" t="s">
        <v>639</v>
      </c>
      <c r="C356" s="3">
        <v>13658919</v>
      </c>
      <c r="D356" s="5">
        <v>1936603</v>
      </c>
      <c r="E356" s="3">
        <v>11722316</v>
      </c>
      <c r="F356" s="3">
        <v>1936603</v>
      </c>
      <c r="G356" s="3">
        <v>13658919</v>
      </c>
      <c r="T356">
        <v>1936603</v>
      </c>
      <c r="U356">
        <v>0</v>
      </c>
    </row>
    <row r="357" spans="1:21" ht="15">
      <c r="A357" s="7">
        <v>51112505</v>
      </c>
      <c r="B357" t="s">
        <v>640</v>
      </c>
      <c r="C357" s="3">
        <v>23283640</v>
      </c>
      <c r="D357" s="5">
        <v>4422878</v>
      </c>
      <c r="E357" s="3">
        <v>18860762</v>
      </c>
      <c r="F357" s="3">
        <v>4422878</v>
      </c>
      <c r="G357" s="3">
        <v>23283640</v>
      </c>
      <c r="T357">
        <v>4422878</v>
      </c>
      <c r="U357">
        <v>0</v>
      </c>
    </row>
    <row r="358" spans="1:21" ht="15">
      <c r="A358" s="7">
        <v>51112506</v>
      </c>
      <c r="B358" t="s">
        <v>641</v>
      </c>
      <c r="C358" s="3">
        <v>34605201</v>
      </c>
      <c r="D358" s="5">
        <v>5068520</v>
      </c>
      <c r="E358" s="3">
        <v>29536681</v>
      </c>
      <c r="F358" s="3">
        <v>5068520</v>
      </c>
      <c r="G358" s="3">
        <v>34605201</v>
      </c>
      <c r="T358">
        <v>5068520</v>
      </c>
      <c r="U358">
        <v>0</v>
      </c>
    </row>
    <row r="359" spans="1:21" ht="15">
      <c r="A359" s="7">
        <v>51112507</v>
      </c>
      <c r="B359" t="s">
        <v>642</v>
      </c>
      <c r="C359" s="3">
        <v>57737871</v>
      </c>
      <c r="D359" s="5">
        <v>12204927</v>
      </c>
      <c r="E359" s="3">
        <v>45532944</v>
      </c>
      <c r="F359" s="3">
        <v>12204927</v>
      </c>
      <c r="G359" s="3">
        <v>57737871</v>
      </c>
      <c r="T359">
        <v>12204927</v>
      </c>
      <c r="U359">
        <v>0</v>
      </c>
    </row>
    <row r="360" spans="1:21" ht="15">
      <c r="A360" s="7">
        <v>51112508</v>
      </c>
      <c r="B360" t="s">
        <v>643</v>
      </c>
      <c r="C360" s="3">
        <v>33821290</v>
      </c>
      <c r="D360" s="5">
        <v>1065132</v>
      </c>
      <c r="E360" s="3">
        <v>32756158</v>
      </c>
      <c r="F360" s="3">
        <v>1065132</v>
      </c>
      <c r="G360" s="3">
        <v>33821290</v>
      </c>
      <c r="T360">
        <v>1065132</v>
      </c>
      <c r="U360">
        <v>0</v>
      </c>
    </row>
    <row r="361" spans="1:21" ht="15">
      <c r="A361" s="7">
        <v>51112509</v>
      </c>
      <c r="B361" t="s">
        <v>644</v>
      </c>
      <c r="C361" s="3">
        <v>10420569</v>
      </c>
      <c r="D361" s="5">
        <v>0</v>
      </c>
      <c r="E361" s="3">
        <v>10420569</v>
      </c>
      <c r="F361" s="3">
        <v>0</v>
      </c>
      <c r="G361" s="3">
        <v>10420569</v>
      </c>
      <c r="T361">
        <v>0</v>
      </c>
      <c r="U361">
        <v>0</v>
      </c>
    </row>
    <row r="362" spans="1:21" ht="15">
      <c r="A362" s="7">
        <v>51112512</v>
      </c>
      <c r="B362" t="s">
        <v>423</v>
      </c>
      <c r="C362" s="3">
        <v>127762</v>
      </c>
      <c r="D362" s="5">
        <v>0</v>
      </c>
      <c r="E362" s="3">
        <v>127762</v>
      </c>
      <c r="F362" s="3">
        <v>0</v>
      </c>
      <c r="G362" s="3">
        <v>127762</v>
      </c>
      <c r="T362">
        <v>0</v>
      </c>
      <c r="U362">
        <v>0</v>
      </c>
    </row>
    <row r="363" spans="1:21" ht="15">
      <c r="A363" s="7">
        <v>511127</v>
      </c>
      <c r="B363" t="s">
        <v>645</v>
      </c>
      <c r="C363" s="3">
        <v>9447447</v>
      </c>
      <c r="D363" s="5">
        <v>3994369</v>
      </c>
      <c r="E363" s="3">
        <v>5453078</v>
      </c>
      <c r="F363" s="3">
        <v>3994369</v>
      </c>
      <c r="G363" s="3">
        <v>9447447</v>
      </c>
      <c r="T363">
        <v>3994369</v>
      </c>
      <c r="U363">
        <v>0</v>
      </c>
    </row>
    <row r="364" spans="1:21" ht="15">
      <c r="A364" s="7">
        <v>51112701</v>
      </c>
      <c r="B364" t="s">
        <v>646</v>
      </c>
      <c r="C364" s="3">
        <v>9447447</v>
      </c>
      <c r="D364" s="5">
        <v>3994369</v>
      </c>
      <c r="E364" s="3">
        <v>5453078</v>
      </c>
      <c r="F364" s="3">
        <v>3994369</v>
      </c>
      <c r="G364" s="3">
        <v>9447447</v>
      </c>
      <c r="T364">
        <v>3994369</v>
      </c>
      <c r="U364">
        <v>0</v>
      </c>
    </row>
    <row r="365" spans="1:21" ht="15">
      <c r="A365" s="7">
        <v>511133</v>
      </c>
      <c r="B365" t="s">
        <v>647</v>
      </c>
      <c r="C365" s="3">
        <v>3975500</v>
      </c>
      <c r="D365" s="5">
        <v>0</v>
      </c>
      <c r="E365" s="3">
        <v>3975500</v>
      </c>
      <c r="F365" s="3">
        <v>0</v>
      </c>
      <c r="G365" s="3">
        <v>3975500</v>
      </c>
      <c r="T365">
        <v>0</v>
      </c>
      <c r="U365">
        <v>0</v>
      </c>
    </row>
    <row r="366" spans="1:21" ht="15">
      <c r="A366" s="7">
        <v>51113311</v>
      </c>
      <c r="B366" t="s">
        <v>647</v>
      </c>
      <c r="C366" s="3">
        <v>3975500</v>
      </c>
      <c r="D366" s="5">
        <v>0</v>
      </c>
      <c r="E366" s="3">
        <v>3975500</v>
      </c>
      <c r="F366" s="3">
        <v>0</v>
      </c>
      <c r="G366" s="3">
        <v>3975500</v>
      </c>
      <c r="T366">
        <v>0</v>
      </c>
      <c r="U366">
        <v>0</v>
      </c>
    </row>
    <row r="367" spans="1:21" ht="15">
      <c r="A367" s="7">
        <v>511149</v>
      </c>
      <c r="B367" t="s">
        <v>648</v>
      </c>
      <c r="C367" s="3">
        <v>492779</v>
      </c>
      <c r="D367" s="5">
        <v>0</v>
      </c>
      <c r="E367" s="3">
        <v>492779</v>
      </c>
      <c r="F367" s="3">
        <v>0</v>
      </c>
      <c r="G367" s="3">
        <v>492779</v>
      </c>
      <c r="T367">
        <v>0</v>
      </c>
      <c r="U367">
        <v>0</v>
      </c>
    </row>
    <row r="368" spans="1:21" ht="15">
      <c r="A368" s="7">
        <v>51114901</v>
      </c>
      <c r="B368" t="s">
        <v>649</v>
      </c>
      <c r="C368" s="3">
        <v>492779</v>
      </c>
      <c r="D368" s="5">
        <v>0</v>
      </c>
      <c r="E368" s="3">
        <v>492779</v>
      </c>
      <c r="F368" s="3">
        <v>0</v>
      </c>
      <c r="G368" s="3">
        <v>492779</v>
      </c>
      <c r="T368">
        <v>0</v>
      </c>
      <c r="U368">
        <v>0</v>
      </c>
    </row>
    <row r="369" spans="1:21" ht="15">
      <c r="A369" s="7">
        <v>511155</v>
      </c>
      <c r="B369" t="s">
        <v>650</v>
      </c>
      <c r="C369" s="3">
        <v>90754202</v>
      </c>
      <c r="D369" s="5">
        <v>26157210</v>
      </c>
      <c r="E369" s="3">
        <v>64596992</v>
      </c>
      <c r="F369" s="3">
        <v>26157210</v>
      </c>
      <c r="G369" s="3">
        <v>90754202</v>
      </c>
      <c r="T369">
        <v>26157210</v>
      </c>
      <c r="U369">
        <v>0</v>
      </c>
    </row>
    <row r="370" spans="1:21" ht="15">
      <c r="A370" s="7">
        <v>51115501</v>
      </c>
      <c r="B370" t="s">
        <v>651</v>
      </c>
      <c r="C370" s="3">
        <v>90754202</v>
      </c>
      <c r="D370" s="5">
        <v>26157210</v>
      </c>
      <c r="E370" s="3">
        <v>64596992</v>
      </c>
      <c r="F370" s="3">
        <v>26157210</v>
      </c>
      <c r="G370" s="3">
        <v>90754202</v>
      </c>
      <c r="T370">
        <v>26157210</v>
      </c>
      <c r="U370">
        <v>0</v>
      </c>
    </row>
    <row r="371" spans="1:21" ht="15">
      <c r="A371" s="7">
        <v>511159</v>
      </c>
      <c r="B371" t="s">
        <v>652</v>
      </c>
      <c r="C371" s="3">
        <v>1802523</v>
      </c>
      <c r="D371" s="5">
        <v>1802523</v>
      </c>
      <c r="E371" s="3">
        <v>0</v>
      </c>
      <c r="F371" s="3">
        <v>1802523</v>
      </c>
      <c r="G371" s="3">
        <v>1802523</v>
      </c>
      <c r="T371">
        <v>1802523</v>
      </c>
      <c r="U371">
        <v>0</v>
      </c>
    </row>
    <row r="372" spans="1:21" ht="15">
      <c r="A372" s="7">
        <v>51115901</v>
      </c>
      <c r="B372" t="s">
        <v>177</v>
      </c>
      <c r="C372" s="3">
        <v>1802523</v>
      </c>
      <c r="D372" s="5">
        <v>1802523</v>
      </c>
      <c r="E372" s="3">
        <v>0</v>
      </c>
      <c r="F372" s="3">
        <v>1802523</v>
      </c>
      <c r="G372" s="3">
        <v>1802523</v>
      </c>
      <c r="T372">
        <v>1802523</v>
      </c>
      <c r="U372">
        <v>0</v>
      </c>
    </row>
    <row r="373" spans="1:21" ht="15">
      <c r="A373" s="7">
        <v>511162</v>
      </c>
      <c r="B373" t="s">
        <v>653</v>
      </c>
      <c r="C373" s="3">
        <v>3275000</v>
      </c>
      <c r="D373" s="5">
        <v>0</v>
      </c>
      <c r="E373" s="3">
        <v>3275000</v>
      </c>
      <c r="F373" s="3">
        <v>0</v>
      </c>
      <c r="G373" s="3">
        <v>3275000</v>
      </c>
      <c r="T373">
        <v>0</v>
      </c>
      <c r="U373">
        <v>0</v>
      </c>
    </row>
    <row r="374" spans="1:21" ht="15">
      <c r="A374" s="7">
        <v>51116201</v>
      </c>
      <c r="B374" t="s">
        <v>405</v>
      </c>
      <c r="C374" s="3">
        <v>3275000</v>
      </c>
      <c r="D374" s="5">
        <v>0</v>
      </c>
      <c r="E374" s="3">
        <v>3275000</v>
      </c>
      <c r="F374" s="3">
        <v>0</v>
      </c>
      <c r="G374" s="3">
        <v>3275000</v>
      </c>
      <c r="T374">
        <v>0</v>
      </c>
      <c r="U374">
        <v>0</v>
      </c>
    </row>
    <row r="375" spans="1:21" ht="15">
      <c r="A375" s="7">
        <v>511164</v>
      </c>
      <c r="B375" t="s">
        <v>654</v>
      </c>
      <c r="C375" s="3">
        <v>908471</v>
      </c>
      <c r="D375" s="5">
        <v>0</v>
      </c>
      <c r="E375" s="3">
        <v>908471</v>
      </c>
      <c r="F375" s="3">
        <v>0</v>
      </c>
      <c r="G375" s="3">
        <v>908471</v>
      </c>
      <c r="T375">
        <v>0</v>
      </c>
      <c r="U375">
        <v>0</v>
      </c>
    </row>
    <row r="376" spans="1:21" ht="15">
      <c r="A376" s="7">
        <v>51116401</v>
      </c>
      <c r="B376" t="s">
        <v>655</v>
      </c>
      <c r="C376" s="3">
        <v>908471</v>
      </c>
      <c r="D376" s="5">
        <v>0</v>
      </c>
      <c r="E376" s="3">
        <v>908471</v>
      </c>
      <c r="F376" s="3">
        <v>0</v>
      </c>
      <c r="G376" s="3">
        <v>908471</v>
      </c>
      <c r="T376">
        <v>0</v>
      </c>
      <c r="U376">
        <v>0</v>
      </c>
    </row>
    <row r="377" spans="1:21" ht="15">
      <c r="A377" s="7">
        <v>511179</v>
      </c>
      <c r="B377" t="s">
        <v>478</v>
      </c>
      <c r="C377" s="3">
        <v>13913534</v>
      </c>
      <c r="D377" s="5">
        <v>6246310</v>
      </c>
      <c r="E377" s="3">
        <v>7667224</v>
      </c>
      <c r="F377" s="3">
        <v>6246310</v>
      </c>
      <c r="G377" s="3">
        <v>13913534</v>
      </c>
      <c r="T377">
        <v>6246310</v>
      </c>
      <c r="U377">
        <v>0</v>
      </c>
    </row>
    <row r="378" spans="1:21" ht="15">
      <c r="A378" s="7">
        <v>51117901</v>
      </c>
      <c r="B378" t="s">
        <v>478</v>
      </c>
      <c r="C378" s="3">
        <v>13913534</v>
      </c>
      <c r="D378" s="5">
        <v>6246310</v>
      </c>
      <c r="E378" s="3">
        <v>7667224</v>
      </c>
      <c r="F378" s="3">
        <v>6246310</v>
      </c>
      <c r="G378" s="3">
        <v>13913534</v>
      </c>
      <c r="T378">
        <v>6246310</v>
      </c>
      <c r="U378">
        <v>0</v>
      </c>
    </row>
    <row r="379" spans="1:21" ht="15">
      <c r="A379" s="7">
        <v>511190</v>
      </c>
      <c r="B379" t="s">
        <v>656</v>
      </c>
      <c r="C379" s="3">
        <v>516127</v>
      </c>
      <c r="D379" s="5">
        <v>515201</v>
      </c>
      <c r="E379" s="3">
        <v>926</v>
      </c>
      <c r="F379" s="3">
        <v>515201</v>
      </c>
      <c r="G379" s="3">
        <v>516127</v>
      </c>
      <c r="T379">
        <v>515201</v>
      </c>
      <c r="U379">
        <v>0</v>
      </c>
    </row>
    <row r="380" spans="1:21" ht="15">
      <c r="A380" s="7">
        <v>51119002</v>
      </c>
      <c r="B380" t="s">
        <v>657</v>
      </c>
      <c r="C380" s="3">
        <v>516127</v>
      </c>
      <c r="D380" s="5">
        <v>515201</v>
      </c>
      <c r="E380" s="3">
        <v>926</v>
      </c>
      <c r="F380" s="3">
        <v>515201</v>
      </c>
      <c r="G380" s="3">
        <v>516127</v>
      </c>
      <c r="T380">
        <v>515201</v>
      </c>
      <c r="U380">
        <v>0</v>
      </c>
    </row>
    <row r="381" spans="1:21" ht="15">
      <c r="A381" s="7">
        <v>53</v>
      </c>
      <c r="B381" t="s">
        <v>658</v>
      </c>
      <c r="C381" s="3">
        <v>306797833</v>
      </c>
      <c r="D381" s="5">
        <v>45422108</v>
      </c>
      <c r="E381" s="3">
        <v>261375725</v>
      </c>
      <c r="F381" s="3">
        <v>45422108</v>
      </c>
      <c r="G381" s="3">
        <v>306797833</v>
      </c>
      <c r="T381">
        <v>45422108</v>
      </c>
      <c r="U381">
        <v>0</v>
      </c>
    </row>
    <row r="382" spans="1:21" ht="15">
      <c r="A382" s="7">
        <v>5360</v>
      </c>
      <c r="B382" t="s">
        <v>660</v>
      </c>
      <c r="C382" s="3">
        <v>289575576</v>
      </c>
      <c r="D382" s="5">
        <v>42655779</v>
      </c>
      <c r="E382" s="3">
        <v>246919797</v>
      </c>
      <c r="F382" s="3">
        <v>42655779</v>
      </c>
      <c r="G382" s="3">
        <v>289575576</v>
      </c>
      <c r="T382">
        <v>42655779</v>
      </c>
      <c r="U382">
        <v>0</v>
      </c>
    </row>
    <row r="383" spans="1:21" ht="15">
      <c r="A383" s="7">
        <v>536001</v>
      </c>
      <c r="B383" t="s">
        <v>148</v>
      </c>
      <c r="C383" s="3">
        <v>172522384</v>
      </c>
      <c r="D383" s="5">
        <v>24646054</v>
      </c>
      <c r="E383" s="3">
        <v>147876330</v>
      </c>
      <c r="F383" s="3">
        <v>24646054</v>
      </c>
      <c r="G383" s="3">
        <v>172522384</v>
      </c>
      <c r="T383">
        <v>24646054</v>
      </c>
      <c r="U383">
        <v>0</v>
      </c>
    </row>
    <row r="384" spans="1:21" ht="15">
      <c r="A384" s="7">
        <v>53600101</v>
      </c>
      <c r="B384" t="s">
        <v>342</v>
      </c>
      <c r="C384" s="3">
        <v>172522384</v>
      </c>
      <c r="D384" s="5">
        <v>24646054</v>
      </c>
      <c r="E384" s="3">
        <v>147876330</v>
      </c>
      <c r="F384" s="3">
        <v>24646054</v>
      </c>
      <c r="G384" s="3">
        <v>172522384</v>
      </c>
      <c r="T384">
        <v>24646054</v>
      </c>
      <c r="U384">
        <v>0</v>
      </c>
    </row>
    <row r="385" spans="1:21" ht="15">
      <c r="A385" s="7">
        <v>536004</v>
      </c>
      <c r="B385" t="s">
        <v>150</v>
      </c>
      <c r="C385" s="3">
        <v>4199699</v>
      </c>
      <c r="D385" s="5">
        <v>599957</v>
      </c>
      <c r="E385" s="3">
        <v>3599742</v>
      </c>
      <c r="F385" s="3">
        <v>599957</v>
      </c>
      <c r="G385" s="3">
        <v>4199699</v>
      </c>
      <c r="T385">
        <v>599957</v>
      </c>
      <c r="U385">
        <v>0</v>
      </c>
    </row>
    <row r="386" spans="1:21" ht="15">
      <c r="A386" s="7">
        <v>53600401</v>
      </c>
      <c r="B386" t="s">
        <v>143</v>
      </c>
      <c r="C386" s="3">
        <v>4199699</v>
      </c>
      <c r="D386" s="5">
        <v>599957</v>
      </c>
      <c r="E386" s="3">
        <v>3599742</v>
      </c>
      <c r="F386" s="3">
        <v>599957</v>
      </c>
      <c r="G386" s="3">
        <v>4199699</v>
      </c>
      <c r="T386">
        <v>599957</v>
      </c>
      <c r="U386">
        <v>0</v>
      </c>
    </row>
    <row r="387" spans="1:21" ht="15">
      <c r="A387" s="7">
        <v>536005</v>
      </c>
      <c r="B387" t="s">
        <v>661</v>
      </c>
      <c r="C387" s="3">
        <v>373067</v>
      </c>
      <c r="D387" s="5">
        <v>53144</v>
      </c>
      <c r="E387" s="3">
        <v>319923</v>
      </c>
      <c r="F387" s="3">
        <v>53144</v>
      </c>
      <c r="G387" s="3">
        <v>373067</v>
      </c>
      <c r="T387">
        <v>53144</v>
      </c>
      <c r="U387">
        <v>0</v>
      </c>
    </row>
    <row r="388" spans="1:21" ht="15">
      <c r="A388" s="7">
        <v>53600501</v>
      </c>
      <c r="B388" t="s">
        <v>662</v>
      </c>
      <c r="C388" s="3">
        <v>373067</v>
      </c>
      <c r="D388" s="5">
        <v>53144</v>
      </c>
      <c r="E388" s="3">
        <v>319923</v>
      </c>
      <c r="F388" s="3">
        <v>53144</v>
      </c>
      <c r="G388" s="3">
        <v>373067</v>
      </c>
      <c r="T388">
        <v>53144</v>
      </c>
      <c r="U388">
        <v>0</v>
      </c>
    </row>
    <row r="389" spans="1:21" ht="15">
      <c r="A389" s="7">
        <v>536006</v>
      </c>
      <c r="B389" t="s">
        <v>659</v>
      </c>
      <c r="C389" s="3">
        <v>7770902</v>
      </c>
      <c r="D389" s="5">
        <v>1142854</v>
      </c>
      <c r="E389" s="3">
        <v>6628048</v>
      </c>
      <c r="F389" s="3">
        <v>1142854</v>
      </c>
      <c r="G389" s="3">
        <v>7770902</v>
      </c>
      <c r="T389">
        <v>1142854</v>
      </c>
      <c r="U389">
        <v>0</v>
      </c>
    </row>
    <row r="390" spans="1:21" ht="15">
      <c r="A390" s="7">
        <v>53600601</v>
      </c>
      <c r="B390" t="s">
        <v>144</v>
      </c>
      <c r="C390" s="3">
        <v>7770902</v>
      </c>
      <c r="D390" s="5">
        <v>1142854</v>
      </c>
      <c r="E390" s="3">
        <v>6628048</v>
      </c>
      <c r="F390" s="3">
        <v>1142854</v>
      </c>
      <c r="G390" s="3">
        <v>7770902</v>
      </c>
      <c r="T390">
        <v>1142854</v>
      </c>
      <c r="U390">
        <v>0</v>
      </c>
    </row>
    <row r="391" spans="1:21" ht="15">
      <c r="A391" s="7">
        <v>536007</v>
      </c>
      <c r="B391" t="s">
        <v>663</v>
      </c>
      <c r="C391" s="3">
        <v>104455940</v>
      </c>
      <c r="D391" s="5">
        <v>16177544</v>
      </c>
      <c r="E391" s="3">
        <v>88278396</v>
      </c>
      <c r="F391" s="3">
        <v>16177544</v>
      </c>
      <c r="G391" s="3">
        <v>104455940</v>
      </c>
      <c r="T391">
        <v>16177544</v>
      </c>
      <c r="U391">
        <v>0</v>
      </c>
    </row>
    <row r="392" spans="1:21" ht="15">
      <c r="A392" s="7">
        <v>53600701</v>
      </c>
      <c r="B392" t="s">
        <v>145</v>
      </c>
      <c r="C392" s="3">
        <v>104455940</v>
      </c>
      <c r="D392" s="5">
        <v>16177544</v>
      </c>
      <c r="E392" s="3">
        <v>88278396</v>
      </c>
      <c r="F392" s="3">
        <v>16177544</v>
      </c>
      <c r="G392" s="3">
        <v>104455940</v>
      </c>
      <c r="T392">
        <v>16177544</v>
      </c>
      <c r="U392">
        <v>0</v>
      </c>
    </row>
    <row r="393" spans="1:21" ht="15">
      <c r="A393" s="7">
        <v>536009</v>
      </c>
      <c r="B393" t="s">
        <v>664</v>
      </c>
      <c r="C393" s="3">
        <v>253584</v>
      </c>
      <c r="D393" s="5">
        <v>36226</v>
      </c>
      <c r="E393" s="3">
        <v>217358</v>
      </c>
      <c r="F393" s="3">
        <v>36226</v>
      </c>
      <c r="G393" s="3">
        <v>253584</v>
      </c>
      <c r="T393">
        <v>36226</v>
      </c>
      <c r="U393">
        <v>0</v>
      </c>
    </row>
    <row r="394" spans="1:21" ht="15">
      <c r="A394" s="7">
        <v>53600901</v>
      </c>
      <c r="B394" t="s">
        <v>428</v>
      </c>
      <c r="C394" s="3">
        <v>253584</v>
      </c>
      <c r="D394" s="5">
        <v>36226</v>
      </c>
      <c r="E394" s="3">
        <v>217358</v>
      </c>
      <c r="F394" s="3">
        <v>36226</v>
      </c>
      <c r="G394" s="3">
        <v>253584</v>
      </c>
      <c r="T394">
        <v>36226</v>
      </c>
      <c r="U394">
        <v>0</v>
      </c>
    </row>
    <row r="395" spans="1:21" ht="15">
      <c r="A395" s="7">
        <v>5366</v>
      </c>
      <c r="B395" t="s">
        <v>665</v>
      </c>
      <c r="C395" s="3">
        <v>17222257</v>
      </c>
      <c r="D395" s="5">
        <v>2766329</v>
      </c>
      <c r="E395" s="3">
        <v>14455928</v>
      </c>
      <c r="F395" s="3">
        <v>2766329</v>
      </c>
      <c r="G395" s="3">
        <v>17222257</v>
      </c>
      <c r="T395">
        <v>2766329</v>
      </c>
      <c r="U395">
        <v>0</v>
      </c>
    </row>
    <row r="396" spans="1:21" ht="15">
      <c r="A396" s="7">
        <v>536605</v>
      </c>
      <c r="B396" t="s">
        <v>446</v>
      </c>
      <c r="C396" s="3">
        <v>14311626</v>
      </c>
      <c r="D396" s="5">
        <v>2350524</v>
      </c>
      <c r="E396" s="3">
        <v>11961102</v>
      </c>
      <c r="F396" s="3">
        <v>2350524</v>
      </c>
      <c r="G396" s="3">
        <v>14311626</v>
      </c>
      <c r="T396">
        <v>2350524</v>
      </c>
      <c r="U396">
        <v>0</v>
      </c>
    </row>
    <row r="397" spans="1:21" ht="15">
      <c r="A397" s="7">
        <v>53660501</v>
      </c>
      <c r="B397" t="s">
        <v>177</v>
      </c>
      <c r="C397" s="3">
        <v>14311626</v>
      </c>
      <c r="D397" s="5">
        <v>2350524</v>
      </c>
      <c r="E397" s="3">
        <v>11961102</v>
      </c>
      <c r="F397" s="3">
        <v>2350524</v>
      </c>
      <c r="G397" s="3">
        <v>14311626</v>
      </c>
      <c r="T397">
        <v>2350524</v>
      </c>
      <c r="U397">
        <v>0</v>
      </c>
    </row>
    <row r="398" spans="1:21" ht="15">
      <c r="A398" s="7">
        <v>536606</v>
      </c>
      <c r="B398" t="s">
        <v>449</v>
      </c>
      <c r="C398" s="3">
        <v>2910631</v>
      </c>
      <c r="D398" s="5">
        <v>415805</v>
      </c>
      <c r="E398" s="3">
        <v>2494826</v>
      </c>
      <c r="F398" s="3">
        <v>415805</v>
      </c>
      <c r="G398" s="3">
        <v>2910631</v>
      </c>
      <c r="T398">
        <v>415805</v>
      </c>
      <c r="U398">
        <v>0</v>
      </c>
    </row>
    <row r="399" spans="1:21" ht="15">
      <c r="A399" s="7">
        <v>53660601</v>
      </c>
      <c r="B399" t="s">
        <v>397</v>
      </c>
      <c r="C399" s="3">
        <v>2910631</v>
      </c>
      <c r="D399" s="5">
        <v>415805</v>
      </c>
      <c r="E399" s="3">
        <v>2494826</v>
      </c>
      <c r="F399" s="3">
        <v>415805</v>
      </c>
      <c r="G399" s="3">
        <v>2910631</v>
      </c>
      <c r="T399">
        <v>415805</v>
      </c>
      <c r="U399">
        <v>0</v>
      </c>
    </row>
    <row r="400" spans="1:21" ht="15">
      <c r="A400" s="7">
        <v>55</v>
      </c>
      <c r="B400" t="s">
        <v>295</v>
      </c>
      <c r="C400" s="3">
        <v>3855947129</v>
      </c>
      <c r="D400" s="5">
        <v>699317138</v>
      </c>
      <c r="E400" s="3">
        <v>3156629991</v>
      </c>
      <c r="F400" s="3">
        <v>699317138</v>
      </c>
      <c r="G400" s="3">
        <v>3855947129</v>
      </c>
      <c r="T400">
        <v>774282191</v>
      </c>
      <c r="U400">
        <v>74965053</v>
      </c>
    </row>
    <row r="401" spans="1:21" ht="15">
      <c r="A401" s="7">
        <v>5506</v>
      </c>
      <c r="B401" t="s">
        <v>95</v>
      </c>
      <c r="C401" s="3">
        <v>3855947129</v>
      </c>
      <c r="D401" s="5">
        <v>699317138</v>
      </c>
      <c r="E401" s="3">
        <v>3156629991</v>
      </c>
      <c r="F401" s="3">
        <v>699317138</v>
      </c>
      <c r="G401" s="3">
        <v>3855947129</v>
      </c>
      <c r="T401">
        <v>774282191</v>
      </c>
      <c r="U401">
        <v>74965053</v>
      </c>
    </row>
    <row r="402" spans="1:21" ht="15">
      <c r="A402" s="7">
        <v>550606</v>
      </c>
      <c r="B402" t="s">
        <v>668</v>
      </c>
      <c r="C402" s="3">
        <v>3855947129</v>
      </c>
      <c r="D402" s="5">
        <v>699317138</v>
      </c>
      <c r="E402" s="3">
        <v>3156629991</v>
      </c>
      <c r="F402" s="3">
        <v>699317138</v>
      </c>
      <c r="G402" s="3">
        <v>3855947129</v>
      </c>
      <c r="T402">
        <v>774282191</v>
      </c>
      <c r="U402">
        <v>74965053</v>
      </c>
    </row>
    <row r="403" spans="1:21" ht="15">
      <c r="A403" s="7">
        <v>55060603</v>
      </c>
      <c r="B403" t="s">
        <v>670</v>
      </c>
      <c r="C403" s="3">
        <v>16354287</v>
      </c>
      <c r="D403" s="5">
        <v>0</v>
      </c>
      <c r="E403" s="3">
        <v>16354287</v>
      </c>
      <c r="F403" s="3">
        <v>0</v>
      </c>
      <c r="G403" s="3">
        <v>16354287</v>
      </c>
      <c r="T403">
        <v>0</v>
      </c>
      <c r="U403">
        <v>0</v>
      </c>
    </row>
    <row r="404" spans="1:21" ht="15">
      <c r="A404" s="7">
        <v>55060605</v>
      </c>
      <c r="B404" t="s">
        <v>672</v>
      </c>
      <c r="C404" s="3">
        <v>10409490</v>
      </c>
      <c r="D404" s="5">
        <v>0</v>
      </c>
      <c r="E404" s="3">
        <v>10409490</v>
      </c>
      <c r="F404" s="3">
        <v>0</v>
      </c>
      <c r="G404" s="3">
        <v>10409490</v>
      </c>
      <c r="T404">
        <v>0</v>
      </c>
      <c r="U404">
        <v>0</v>
      </c>
    </row>
    <row r="405" spans="1:21" ht="15">
      <c r="A405" s="7">
        <v>55060606</v>
      </c>
      <c r="B405" t="s">
        <v>673</v>
      </c>
      <c r="C405" s="3">
        <v>45401265</v>
      </c>
      <c r="D405" s="5">
        <v>0</v>
      </c>
      <c r="E405" s="3">
        <v>45401265</v>
      </c>
      <c r="F405" s="3">
        <v>0</v>
      </c>
      <c r="G405" s="3">
        <v>45401265</v>
      </c>
      <c r="T405">
        <v>0</v>
      </c>
      <c r="U405">
        <v>0</v>
      </c>
    </row>
    <row r="406" spans="1:21" ht="15">
      <c r="A406" s="7">
        <v>55060608</v>
      </c>
      <c r="B406" t="s">
        <v>675</v>
      </c>
      <c r="C406" s="3">
        <v>14813300</v>
      </c>
      <c r="D406" s="5">
        <v>3995000</v>
      </c>
      <c r="E406" s="3">
        <v>10818300</v>
      </c>
      <c r="F406" s="3">
        <v>3995000</v>
      </c>
      <c r="G406" s="3">
        <v>14813300</v>
      </c>
      <c r="T406">
        <v>3995000</v>
      </c>
      <c r="U406">
        <v>0</v>
      </c>
    </row>
    <row r="407" spans="1:21" ht="15">
      <c r="A407" s="7">
        <v>55060609</v>
      </c>
      <c r="B407" t="s">
        <v>676</v>
      </c>
      <c r="C407" s="3">
        <v>45179357</v>
      </c>
      <c r="D407" s="5">
        <v>0</v>
      </c>
      <c r="E407" s="3">
        <v>45179357</v>
      </c>
      <c r="F407" s="3">
        <v>0</v>
      </c>
      <c r="G407" s="3">
        <v>45179357</v>
      </c>
      <c r="T407">
        <v>0</v>
      </c>
      <c r="U407">
        <v>0</v>
      </c>
    </row>
    <row r="408" spans="1:21" ht="15">
      <c r="A408" s="7">
        <v>55060610</v>
      </c>
      <c r="B408" t="s">
        <v>677</v>
      </c>
      <c r="C408" s="3">
        <v>1238849995</v>
      </c>
      <c r="D408" s="5">
        <v>226872389</v>
      </c>
      <c r="E408" s="3">
        <v>1011977606</v>
      </c>
      <c r="F408" s="3">
        <v>226872389</v>
      </c>
      <c r="G408" s="3">
        <v>1238849995</v>
      </c>
      <c r="T408">
        <v>226872389</v>
      </c>
      <c r="U408">
        <v>0</v>
      </c>
    </row>
    <row r="409" spans="1:21" ht="15">
      <c r="A409" s="7">
        <v>55060611</v>
      </c>
      <c r="B409" t="s">
        <v>678</v>
      </c>
      <c r="C409" s="3">
        <v>183661283</v>
      </c>
      <c r="D409" s="5">
        <v>44497297</v>
      </c>
      <c r="E409" s="3">
        <v>139163986</v>
      </c>
      <c r="F409" s="3">
        <v>44497297</v>
      </c>
      <c r="G409" s="3">
        <v>183661283</v>
      </c>
      <c r="T409">
        <v>44497297</v>
      </c>
      <c r="U409">
        <v>0</v>
      </c>
    </row>
    <row r="410" spans="1:21" ht="15">
      <c r="A410" s="7">
        <v>55060612</v>
      </c>
      <c r="B410" t="s">
        <v>679</v>
      </c>
      <c r="C410" s="3">
        <v>472952810</v>
      </c>
      <c r="D410" s="5">
        <v>62080000</v>
      </c>
      <c r="E410" s="3">
        <v>410872810</v>
      </c>
      <c r="F410" s="3">
        <v>62080000</v>
      </c>
      <c r="G410" s="3">
        <v>472952810</v>
      </c>
      <c r="T410">
        <v>62080000</v>
      </c>
      <c r="U410">
        <v>0</v>
      </c>
    </row>
    <row r="411" spans="1:21" ht="15">
      <c r="A411" s="7">
        <v>55060613</v>
      </c>
      <c r="B411" t="s">
        <v>680</v>
      </c>
      <c r="C411" s="3">
        <v>511126934</v>
      </c>
      <c r="D411" s="5">
        <v>214230333</v>
      </c>
      <c r="E411" s="3">
        <v>296896601</v>
      </c>
      <c r="F411" s="3">
        <v>214230333</v>
      </c>
      <c r="G411" s="3">
        <v>511126934</v>
      </c>
      <c r="T411">
        <v>214230333</v>
      </c>
      <c r="U411">
        <v>0</v>
      </c>
    </row>
    <row r="412" spans="1:21" ht="15">
      <c r="A412" s="7">
        <v>55060614</v>
      </c>
      <c r="B412" t="s">
        <v>681</v>
      </c>
      <c r="C412" s="3">
        <v>165771397</v>
      </c>
      <c r="D412" s="5">
        <v>26547000</v>
      </c>
      <c r="E412" s="3">
        <v>139224397</v>
      </c>
      <c r="F412" s="3">
        <v>26547000</v>
      </c>
      <c r="G412" s="3">
        <v>165771397</v>
      </c>
      <c r="T412">
        <v>26547000</v>
      </c>
      <c r="U412">
        <v>0</v>
      </c>
    </row>
    <row r="413" spans="1:21" ht="15">
      <c r="A413" s="7">
        <v>55060615</v>
      </c>
      <c r="B413" t="s">
        <v>682</v>
      </c>
      <c r="C413" s="3">
        <v>1151427011</v>
      </c>
      <c r="D413" s="5">
        <v>121095119</v>
      </c>
      <c r="E413" s="3">
        <v>1030331892</v>
      </c>
      <c r="F413" s="3">
        <v>121095119</v>
      </c>
      <c r="G413" s="3">
        <v>1151427011</v>
      </c>
      <c r="T413">
        <v>196060172</v>
      </c>
      <c r="U413">
        <v>74965053</v>
      </c>
    </row>
    <row r="414" spans="1:21" ht="15">
      <c r="A414" s="7">
        <v>57</v>
      </c>
      <c r="B414" t="s">
        <v>73</v>
      </c>
      <c r="C414" s="3">
        <v>1716184</v>
      </c>
      <c r="D414" s="5">
        <v>1716184</v>
      </c>
      <c r="E414" s="3">
        <v>0</v>
      </c>
      <c r="F414" s="3">
        <v>1716184</v>
      </c>
      <c r="G414" s="3">
        <v>1716184</v>
      </c>
      <c r="T414">
        <v>1716184</v>
      </c>
      <c r="U414">
        <v>0</v>
      </c>
    </row>
    <row r="415" spans="1:21" ht="15">
      <c r="A415" s="7">
        <v>5720</v>
      </c>
      <c r="B415" t="s">
        <v>297</v>
      </c>
      <c r="C415" s="3">
        <v>1716184</v>
      </c>
      <c r="D415" s="5">
        <v>1716184</v>
      </c>
      <c r="E415" s="3">
        <v>0</v>
      </c>
      <c r="F415" s="3">
        <v>1716184</v>
      </c>
      <c r="G415" s="3">
        <v>1716184</v>
      </c>
      <c r="T415">
        <v>1716184</v>
      </c>
      <c r="U415">
        <v>0</v>
      </c>
    </row>
    <row r="416" spans="1:21" ht="15">
      <c r="A416" s="7">
        <v>572081</v>
      </c>
      <c r="B416" t="s">
        <v>683</v>
      </c>
      <c r="C416" s="3">
        <v>1716184</v>
      </c>
      <c r="D416" s="5">
        <v>1716184</v>
      </c>
      <c r="E416" s="3">
        <v>0</v>
      </c>
      <c r="F416" s="3">
        <v>1716184</v>
      </c>
      <c r="G416" s="3">
        <v>1716184</v>
      </c>
      <c r="T416">
        <v>1716184</v>
      </c>
      <c r="U416">
        <v>0</v>
      </c>
    </row>
    <row r="417" spans="1:21" ht="15">
      <c r="A417" s="7">
        <v>57208101</v>
      </c>
      <c r="B417" t="s">
        <v>684</v>
      </c>
      <c r="C417" s="3">
        <v>1716184</v>
      </c>
      <c r="D417" s="5">
        <v>1716184</v>
      </c>
      <c r="E417" s="3">
        <v>0</v>
      </c>
      <c r="F417" s="3">
        <v>1716184</v>
      </c>
      <c r="G417" s="3">
        <v>1716184</v>
      </c>
      <c r="T417">
        <v>1716184</v>
      </c>
      <c r="U417">
        <v>0</v>
      </c>
    </row>
    <row r="418" spans="1:21" ht="15">
      <c r="A418" s="7">
        <v>58</v>
      </c>
      <c r="B418" t="s">
        <v>96</v>
      </c>
      <c r="C418" s="3">
        <v>13978052</v>
      </c>
      <c r="D418" s="5">
        <v>91</v>
      </c>
      <c r="E418" s="3">
        <v>13977961</v>
      </c>
      <c r="F418" s="3">
        <v>91</v>
      </c>
      <c r="G418" s="3">
        <v>13978052</v>
      </c>
      <c r="T418">
        <v>91</v>
      </c>
      <c r="U418">
        <v>0</v>
      </c>
    </row>
    <row r="419" spans="1:21" ht="15">
      <c r="A419" s="7">
        <v>5802</v>
      </c>
      <c r="B419" t="s">
        <v>299</v>
      </c>
      <c r="C419" s="3">
        <v>16000</v>
      </c>
      <c r="D419" s="5">
        <v>0</v>
      </c>
      <c r="E419" s="3">
        <v>16000</v>
      </c>
      <c r="F419" s="3">
        <v>0</v>
      </c>
      <c r="G419" s="3">
        <v>16000</v>
      </c>
      <c r="T419">
        <v>0</v>
      </c>
      <c r="U419">
        <v>0</v>
      </c>
    </row>
    <row r="420" spans="1:21" ht="15">
      <c r="A420" s="7">
        <v>580240</v>
      </c>
      <c r="B420" t="s">
        <v>685</v>
      </c>
      <c r="C420" s="3">
        <v>16000</v>
      </c>
      <c r="D420" s="5">
        <v>0</v>
      </c>
      <c r="E420" s="3">
        <v>16000</v>
      </c>
      <c r="F420" s="3">
        <v>0</v>
      </c>
      <c r="G420" s="3">
        <v>16000</v>
      </c>
      <c r="T420">
        <v>0</v>
      </c>
      <c r="U420">
        <v>0</v>
      </c>
    </row>
    <row r="421" spans="1:21" ht="15">
      <c r="A421" s="7">
        <v>58024001</v>
      </c>
      <c r="B421" t="s">
        <v>686</v>
      </c>
      <c r="C421" s="3">
        <v>16000</v>
      </c>
      <c r="D421" s="5">
        <v>0</v>
      </c>
      <c r="E421" s="3">
        <v>16000</v>
      </c>
      <c r="F421" s="3">
        <v>0</v>
      </c>
      <c r="G421" s="3">
        <v>16000</v>
      </c>
      <c r="T421">
        <v>0</v>
      </c>
      <c r="U421">
        <v>0</v>
      </c>
    </row>
    <row r="422" spans="1:21" ht="15">
      <c r="A422" s="7">
        <v>5890</v>
      </c>
      <c r="B422" t="s">
        <v>302</v>
      </c>
      <c r="C422" s="3">
        <v>13962052</v>
      </c>
      <c r="D422" s="5">
        <v>91</v>
      </c>
      <c r="E422" s="3">
        <v>13961961</v>
      </c>
      <c r="F422" s="3">
        <v>91</v>
      </c>
      <c r="G422" s="3">
        <v>13962052</v>
      </c>
      <c r="T422">
        <v>91</v>
      </c>
      <c r="U422">
        <v>0</v>
      </c>
    </row>
    <row r="423" spans="1:21" ht="15">
      <c r="A423" s="7">
        <v>589019</v>
      </c>
      <c r="B423" t="s">
        <v>687</v>
      </c>
      <c r="C423" s="3">
        <v>12941751</v>
      </c>
      <c r="D423" s="5">
        <v>0</v>
      </c>
      <c r="E423" s="3">
        <v>12941751</v>
      </c>
      <c r="F423" s="3">
        <v>0</v>
      </c>
      <c r="G423" s="3">
        <v>12941751</v>
      </c>
      <c r="T423">
        <v>0</v>
      </c>
      <c r="U423">
        <v>0</v>
      </c>
    </row>
    <row r="424" spans="1:21" ht="15">
      <c r="A424" s="7">
        <v>58901901</v>
      </c>
      <c r="B424" t="s">
        <v>688</v>
      </c>
      <c r="C424" s="3">
        <v>12941751</v>
      </c>
      <c r="D424" s="5">
        <v>0</v>
      </c>
      <c r="E424" s="3">
        <v>12941751</v>
      </c>
      <c r="F424" s="3">
        <v>0</v>
      </c>
      <c r="G424" s="3">
        <v>12941751</v>
      </c>
      <c r="T424">
        <v>0</v>
      </c>
      <c r="U424">
        <v>0</v>
      </c>
    </row>
    <row r="425" spans="1:21" ht="15">
      <c r="A425" s="7">
        <v>589090</v>
      </c>
      <c r="B425" t="s">
        <v>689</v>
      </c>
      <c r="C425" s="3">
        <v>1020301</v>
      </c>
      <c r="D425" s="5">
        <v>91</v>
      </c>
      <c r="E425" s="3">
        <v>1020210</v>
      </c>
      <c r="F425" s="3">
        <v>91</v>
      </c>
      <c r="G425" s="3">
        <v>1020301</v>
      </c>
      <c r="T425">
        <v>91</v>
      </c>
      <c r="U425">
        <v>0</v>
      </c>
    </row>
    <row r="426" spans="1:21" ht="15">
      <c r="A426" s="7">
        <v>58909001</v>
      </c>
      <c r="B426" t="s">
        <v>96</v>
      </c>
      <c r="C426" s="3">
        <v>1020301</v>
      </c>
      <c r="D426" s="5">
        <v>91</v>
      </c>
      <c r="E426" s="3">
        <v>1020210</v>
      </c>
      <c r="F426" s="3">
        <v>91</v>
      </c>
      <c r="G426" s="3">
        <v>1020301</v>
      </c>
      <c r="T426">
        <v>91</v>
      </c>
      <c r="U426">
        <v>0</v>
      </c>
    </row>
    <row r="427" spans="1:21" ht="15">
      <c r="A427" s="7">
        <v>81</v>
      </c>
      <c r="B427" t="s">
        <v>307</v>
      </c>
      <c r="C427" s="3">
        <v>41508737</v>
      </c>
      <c r="D427" s="5">
        <v>41508737</v>
      </c>
      <c r="E427" s="3">
        <v>41508737</v>
      </c>
      <c r="F427" s="3">
        <v>41508737</v>
      </c>
      <c r="G427" s="3">
        <v>41508737</v>
      </c>
      <c r="T427">
        <v>0</v>
      </c>
      <c r="U427">
        <v>0</v>
      </c>
    </row>
    <row r="428" spans="1:21" ht="15">
      <c r="A428" s="7">
        <v>8120</v>
      </c>
      <c r="B428" t="s">
        <v>690</v>
      </c>
      <c r="C428" s="3">
        <v>41508737</v>
      </c>
      <c r="D428" s="5">
        <v>41508737</v>
      </c>
      <c r="E428" s="3">
        <v>41508737</v>
      </c>
      <c r="F428" s="3">
        <v>41508737</v>
      </c>
      <c r="G428" s="3">
        <v>41508737</v>
      </c>
      <c r="T428">
        <v>0</v>
      </c>
      <c r="U428">
        <v>0</v>
      </c>
    </row>
    <row r="429" spans="1:21" ht="15">
      <c r="A429" s="7">
        <v>812004</v>
      </c>
      <c r="B429" t="s">
        <v>667</v>
      </c>
      <c r="C429" s="3">
        <v>41508737</v>
      </c>
      <c r="D429" s="5">
        <v>41508737</v>
      </c>
      <c r="E429" s="3">
        <v>41508737</v>
      </c>
      <c r="F429" s="3">
        <v>41508737</v>
      </c>
      <c r="G429" s="3">
        <v>41508737</v>
      </c>
      <c r="T429">
        <v>0</v>
      </c>
      <c r="U429">
        <v>0</v>
      </c>
    </row>
    <row r="430" spans="1:21" ht="15">
      <c r="A430" s="7">
        <v>81200401</v>
      </c>
      <c r="B430" t="s">
        <v>309</v>
      </c>
      <c r="C430" s="3">
        <v>41508737</v>
      </c>
      <c r="D430" s="5">
        <v>41508737</v>
      </c>
      <c r="E430" s="3">
        <v>41508737</v>
      </c>
      <c r="F430" s="3">
        <v>41508737</v>
      </c>
      <c r="G430" s="3">
        <v>41508737</v>
      </c>
      <c r="T430">
        <v>0</v>
      </c>
      <c r="U430">
        <v>0</v>
      </c>
    </row>
    <row r="431" spans="1:21" ht="15">
      <c r="A431" s="7">
        <v>83</v>
      </c>
      <c r="B431" t="s">
        <v>7</v>
      </c>
      <c r="C431" s="3">
        <v>134756680</v>
      </c>
      <c r="D431" s="5">
        <v>134756680</v>
      </c>
      <c r="E431" s="3">
        <v>134756680</v>
      </c>
      <c r="F431" s="3">
        <v>134756680</v>
      </c>
      <c r="G431" s="3">
        <v>134756680</v>
      </c>
      <c r="T431">
        <v>0</v>
      </c>
      <c r="U431">
        <v>0</v>
      </c>
    </row>
    <row r="432" spans="1:21" ht="15">
      <c r="A432" s="7">
        <v>8347</v>
      </c>
      <c r="B432" t="s">
        <v>310</v>
      </c>
      <c r="C432" s="3">
        <v>60730137</v>
      </c>
      <c r="D432" s="5">
        <v>60730137</v>
      </c>
      <c r="E432" s="3">
        <v>60730137</v>
      </c>
      <c r="F432" s="3">
        <v>60730137</v>
      </c>
      <c r="G432" s="3">
        <v>60730137</v>
      </c>
      <c r="T432">
        <v>0</v>
      </c>
      <c r="U432">
        <v>0</v>
      </c>
    </row>
    <row r="433" spans="1:21" ht="15">
      <c r="A433" s="7">
        <v>834704</v>
      </c>
      <c r="B433" t="s">
        <v>691</v>
      </c>
      <c r="C433" s="3">
        <v>60730137</v>
      </c>
      <c r="D433" s="5">
        <v>60730137</v>
      </c>
      <c r="E433" s="3">
        <v>60730137</v>
      </c>
      <c r="F433" s="3">
        <v>60730137</v>
      </c>
      <c r="G433" s="3">
        <v>60730137</v>
      </c>
      <c r="T433">
        <v>0</v>
      </c>
      <c r="U433">
        <v>0</v>
      </c>
    </row>
    <row r="434" spans="1:21" ht="15">
      <c r="A434" s="7">
        <v>83470401</v>
      </c>
      <c r="B434" t="s">
        <v>692</v>
      </c>
      <c r="C434" s="3">
        <v>60730137</v>
      </c>
      <c r="D434" s="5">
        <v>60730137</v>
      </c>
      <c r="E434" s="3">
        <v>60730137</v>
      </c>
      <c r="F434" s="3">
        <v>60730137</v>
      </c>
      <c r="G434" s="3">
        <v>60730137</v>
      </c>
      <c r="T434">
        <v>0</v>
      </c>
      <c r="U434">
        <v>0</v>
      </c>
    </row>
    <row r="435" spans="1:21" ht="15">
      <c r="A435" s="7">
        <v>8361</v>
      </c>
      <c r="B435" t="s">
        <v>693</v>
      </c>
      <c r="C435" s="3">
        <v>74026543</v>
      </c>
      <c r="D435" s="5">
        <v>74026543</v>
      </c>
      <c r="E435" s="3">
        <v>74026543</v>
      </c>
      <c r="F435" s="3">
        <v>74026543</v>
      </c>
      <c r="G435" s="3">
        <v>74026543</v>
      </c>
      <c r="T435">
        <v>0</v>
      </c>
      <c r="U435">
        <v>0</v>
      </c>
    </row>
    <row r="436" spans="1:21" ht="15">
      <c r="A436" s="7">
        <v>836102</v>
      </c>
      <c r="B436" t="s">
        <v>694</v>
      </c>
      <c r="C436" s="3">
        <v>74026543</v>
      </c>
      <c r="D436" s="5">
        <v>74026543</v>
      </c>
      <c r="E436" s="3">
        <v>74026543</v>
      </c>
      <c r="F436" s="3">
        <v>74026543</v>
      </c>
      <c r="G436" s="3">
        <v>74026543</v>
      </c>
      <c r="T436">
        <v>0</v>
      </c>
      <c r="U436">
        <v>0</v>
      </c>
    </row>
    <row r="437" spans="1:21" ht="15">
      <c r="A437" s="7">
        <v>83610201</v>
      </c>
      <c r="B437" t="s">
        <v>695</v>
      </c>
      <c r="C437" s="3">
        <v>74026543</v>
      </c>
      <c r="D437" s="5">
        <v>74026543</v>
      </c>
      <c r="E437" s="3">
        <v>74026543</v>
      </c>
      <c r="F437" s="3">
        <v>74026543</v>
      </c>
      <c r="G437" s="3">
        <v>74026543</v>
      </c>
      <c r="T437">
        <v>0</v>
      </c>
      <c r="U437">
        <v>0</v>
      </c>
    </row>
    <row r="438" spans="1:21" ht="15">
      <c r="A438" s="7">
        <v>89</v>
      </c>
      <c r="B438" t="s">
        <v>8</v>
      </c>
      <c r="C438" s="3">
        <v>-176265417</v>
      </c>
      <c r="D438" s="5">
        <v>-176265417</v>
      </c>
      <c r="E438" s="3">
        <v>-176265417</v>
      </c>
      <c r="F438" s="3">
        <v>-176265417</v>
      </c>
      <c r="G438" s="3">
        <v>-176265417</v>
      </c>
      <c r="T438">
        <v>0</v>
      </c>
      <c r="U438">
        <v>0</v>
      </c>
    </row>
    <row r="439" spans="1:21" ht="15">
      <c r="A439" s="7">
        <v>8905</v>
      </c>
      <c r="B439" t="s">
        <v>696</v>
      </c>
      <c r="C439" s="3">
        <v>-41508737</v>
      </c>
      <c r="D439" s="5">
        <v>-41508737</v>
      </c>
      <c r="E439" s="3">
        <v>-41508737</v>
      </c>
      <c r="F439" s="3">
        <v>-41508737</v>
      </c>
      <c r="G439" s="3">
        <v>-41508737</v>
      </c>
      <c r="T439">
        <v>0</v>
      </c>
      <c r="U439">
        <v>0</v>
      </c>
    </row>
    <row r="440" spans="1:21" ht="15">
      <c r="A440" s="7">
        <v>890506</v>
      </c>
      <c r="B440" t="s">
        <v>690</v>
      </c>
      <c r="C440" s="3">
        <v>-41508737</v>
      </c>
      <c r="D440" s="5">
        <v>-41508737</v>
      </c>
      <c r="E440" s="3">
        <v>-41508737</v>
      </c>
      <c r="F440" s="3">
        <v>-41508737</v>
      </c>
      <c r="G440" s="3">
        <v>-41508737</v>
      </c>
      <c r="T440">
        <v>0</v>
      </c>
      <c r="U440">
        <v>0</v>
      </c>
    </row>
    <row r="441" spans="1:21" ht="15">
      <c r="A441" s="7">
        <v>89050601</v>
      </c>
      <c r="B441" t="s">
        <v>697</v>
      </c>
      <c r="C441" s="3">
        <v>-41508737</v>
      </c>
      <c r="D441" s="5">
        <v>-41508737</v>
      </c>
      <c r="E441" s="3">
        <v>-41508737</v>
      </c>
      <c r="F441" s="3">
        <v>-41508737</v>
      </c>
      <c r="G441" s="3">
        <v>-41508737</v>
      </c>
      <c r="T441">
        <v>0</v>
      </c>
      <c r="U441">
        <v>0</v>
      </c>
    </row>
    <row r="442" spans="1:21" ht="15">
      <c r="A442" s="7">
        <v>8915</v>
      </c>
      <c r="B442" t="s">
        <v>698</v>
      </c>
      <c r="C442" s="3">
        <v>-134756680</v>
      </c>
      <c r="D442" s="5">
        <v>-134756680</v>
      </c>
      <c r="E442" s="3">
        <v>-134756680</v>
      </c>
      <c r="F442" s="3">
        <v>-134756680</v>
      </c>
      <c r="G442" s="3">
        <v>-134756680</v>
      </c>
      <c r="T442">
        <v>0</v>
      </c>
      <c r="U442">
        <v>0</v>
      </c>
    </row>
    <row r="443" spans="1:21" ht="15">
      <c r="A443" s="7">
        <v>891518</v>
      </c>
      <c r="B443" t="s">
        <v>699</v>
      </c>
      <c r="C443" s="3">
        <v>-60730137</v>
      </c>
      <c r="D443" s="5">
        <v>-60730137</v>
      </c>
      <c r="E443" s="3">
        <v>-60730137</v>
      </c>
      <c r="F443" s="3">
        <v>-60730137</v>
      </c>
      <c r="G443" s="3">
        <v>-60730137</v>
      </c>
      <c r="T443">
        <v>0</v>
      </c>
      <c r="U443">
        <v>0</v>
      </c>
    </row>
    <row r="444" spans="1:21" ht="15">
      <c r="A444" s="7">
        <v>89151801</v>
      </c>
      <c r="B444" t="s">
        <v>692</v>
      </c>
      <c r="C444" s="3">
        <v>-60730137</v>
      </c>
      <c r="D444" s="5">
        <v>-60730137</v>
      </c>
      <c r="E444" s="3">
        <v>-60730137</v>
      </c>
      <c r="F444" s="3">
        <v>-60730137</v>
      </c>
      <c r="G444" s="3">
        <v>-60730137</v>
      </c>
      <c r="T444">
        <v>0</v>
      </c>
      <c r="U444">
        <v>0</v>
      </c>
    </row>
    <row r="445" spans="1:21" ht="15">
      <c r="A445" s="7">
        <v>891521</v>
      </c>
      <c r="B445" t="s">
        <v>700</v>
      </c>
      <c r="C445" s="3">
        <v>-74026543</v>
      </c>
      <c r="D445" s="5">
        <v>-74026543</v>
      </c>
      <c r="E445" s="3">
        <v>-74026543</v>
      </c>
      <c r="F445" s="3">
        <v>-74026543</v>
      </c>
      <c r="G445" s="3">
        <v>-74026543</v>
      </c>
      <c r="T445">
        <v>0</v>
      </c>
      <c r="U445">
        <v>0</v>
      </c>
    </row>
    <row r="446" spans="1:21" ht="15">
      <c r="A446" s="7">
        <v>89152101</v>
      </c>
      <c r="B446" t="s">
        <v>701</v>
      </c>
      <c r="C446" s="3">
        <v>-74026543</v>
      </c>
      <c r="D446" s="5">
        <v>-74026543</v>
      </c>
      <c r="E446" s="3">
        <v>-74026543</v>
      </c>
      <c r="F446" s="3">
        <v>-74026543</v>
      </c>
      <c r="G446" s="3">
        <v>-74026543</v>
      </c>
      <c r="T446">
        <v>0</v>
      </c>
      <c r="U446">
        <v>0</v>
      </c>
    </row>
    <row r="447" spans="1:21" ht="15">
      <c r="A447" s="7">
        <v>99159004</v>
      </c>
      <c r="B447" t="s">
        <v>704</v>
      </c>
      <c r="C447" s="3">
        <v>0</v>
      </c>
      <c r="D447" s="5">
        <v>0</v>
      </c>
      <c r="E447" s="3">
        <v>0</v>
      </c>
      <c r="F447" s="3">
        <v>0</v>
      </c>
      <c r="G447" s="3">
        <v>0</v>
      </c>
      <c r="T447">
        <v>0</v>
      </c>
      <c r="U44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7109375" style="7" customWidth="1"/>
    <col min="2" max="2" width="50.7109375" style="0" customWidth="1"/>
    <col min="3" max="3" width="15.7109375" style="3" customWidth="1"/>
    <col min="4" max="4" width="15.7109375" style="5" customWidth="1"/>
    <col min="5" max="18" width="15.7109375" style="3" customWidth="1"/>
  </cols>
  <sheetData>
    <row r="2" spans="1:21" s="1" customFormat="1" ht="15">
      <c r="A2" s="6" t="s">
        <v>349</v>
      </c>
      <c r="B2" s="1" t="s">
        <v>350</v>
      </c>
      <c r="C2" s="2" t="s">
        <v>351</v>
      </c>
      <c r="D2" s="4" t="s">
        <v>352</v>
      </c>
      <c r="E2" s="2" t="s">
        <v>353</v>
      </c>
      <c r="F2" s="2" t="s">
        <v>354</v>
      </c>
      <c r="G2" s="2" t="s">
        <v>355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1" t="s">
        <v>356</v>
      </c>
      <c r="U2" s="1" t="s">
        <v>357</v>
      </c>
    </row>
    <row r="3" spans="1:21" ht="15">
      <c r="A3" s="7">
        <v>1</v>
      </c>
      <c r="B3">
        <v>589090</v>
      </c>
      <c r="C3" s="3">
        <v>206814731704</v>
      </c>
      <c r="D3" s="5">
        <v>206814731704</v>
      </c>
      <c r="E3" s="3">
        <v>206862111942</v>
      </c>
      <c r="F3" s="3">
        <v>206800000000</v>
      </c>
      <c r="G3" s="3">
        <v>206814731704</v>
      </c>
      <c r="T3">
        <v>3052033390</v>
      </c>
      <c r="U3">
        <v>3099413628</v>
      </c>
    </row>
    <row r="4" spans="1:21" ht="15">
      <c r="A4" s="7">
        <v>11</v>
      </c>
      <c r="B4" t="s">
        <v>124</v>
      </c>
      <c r="C4" s="3">
        <v>1618572378</v>
      </c>
      <c r="D4" s="5">
        <v>1618572378</v>
      </c>
      <c r="E4" s="3">
        <v>1680207164</v>
      </c>
      <c r="F4" s="3">
        <v>1618572378</v>
      </c>
      <c r="G4" s="3">
        <v>1618572378</v>
      </c>
      <c r="T4">
        <v>1047802690</v>
      </c>
      <c r="U4">
        <v>1109437476</v>
      </c>
    </row>
    <row r="5" spans="1:21" ht="15">
      <c r="A5" s="7">
        <v>1105</v>
      </c>
      <c r="B5" t="s">
        <v>1</v>
      </c>
      <c r="C5" s="3">
        <v>2000000</v>
      </c>
      <c r="D5" s="5">
        <v>2000000</v>
      </c>
      <c r="E5" s="3">
        <v>2000000</v>
      </c>
      <c r="F5" s="3">
        <v>2000000</v>
      </c>
      <c r="G5" s="3">
        <v>2000000</v>
      </c>
      <c r="T5">
        <v>0</v>
      </c>
      <c r="U5">
        <v>0</v>
      </c>
    </row>
    <row r="6" spans="1:21" ht="15">
      <c r="A6" s="7">
        <v>110502</v>
      </c>
      <c r="B6" t="s">
        <v>359</v>
      </c>
      <c r="C6" s="3">
        <v>2000000</v>
      </c>
      <c r="D6" s="5">
        <v>2000000</v>
      </c>
      <c r="E6" s="3">
        <v>2000000</v>
      </c>
      <c r="F6" s="3">
        <v>2000000</v>
      </c>
      <c r="G6" s="3">
        <v>2000000</v>
      </c>
      <c r="T6">
        <v>0</v>
      </c>
      <c r="U6">
        <v>0</v>
      </c>
    </row>
    <row r="7" spans="1:21" ht="15">
      <c r="A7" s="7">
        <v>11050201</v>
      </c>
      <c r="B7" t="s">
        <v>360</v>
      </c>
      <c r="C7" s="3">
        <v>2000000</v>
      </c>
      <c r="D7" s="5">
        <v>2000000</v>
      </c>
      <c r="E7" s="3">
        <v>2000000</v>
      </c>
      <c r="F7" s="3">
        <v>2000000</v>
      </c>
      <c r="G7" s="3">
        <v>2000000</v>
      </c>
      <c r="T7">
        <v>0</v>
      </c>
      <c r="U7">
        <v>0</v>
      </c>
    </row>
    <row r="8" spans="1:21" ht="15">
      <c r="A8" s="7">
        <v>1110</v>
      </c>
      <c r="B8" t="s">
        <v>361</v>
      </c>
      <c r="C8" s="3">
        <v>266572378</v>
      </c>
      <c r="D8" s="5">
        <v>266572378</v>
      </c>
      <c r="E8" s="3">
        <v>318207164</v>
      </c>
      <c r="F8" s="3">
        <v>266572378</v>
      </c>
      <c r="G8" s="3">
        <v>266572378</v>
      </c>
      <c r="T8">
        <v>707802690</v>
      </c>
      <c r="U8">
        <v>759437476</v>
      </c>
    </row>
    <row r="9" spans="1:21" ht="15">
      <c r="A9" s="7">
        <v>111005</v>
      </c>
      <c r="B9" t="s">
        <v>362</v>
      </c>
      <c r="C9" s="3">
        <v>55183</v>
      </c>
      <c r="D9" s="5">
        <v>55183</v>
      </c>
      <c r="E9" s="3">
        <v>55183</v>
      </c>
      <c r="F9" s="3">
        <v>55183</v>
      </c>
      <c r="G9" s="3">
        <v>55183</v>
      </c>
      <c r="T9">
        <v>0</v>
      </c>
      <c r="U9">
        <v>0</v>
      </c>
    </row>
    <row r="10" spans="1:21" ht="15">
      <c r="A10" s="7">
        <v>11100501</v>
      </c>
      <c r="B10" t="s">
        <v>363</v>
      </c>
      <c r="C10" s="3">
        <v>55183</v>
      </c>
      <c r="D10" s="5">
        <v>55183</v>
      </c>
      <c r="E10" s="3">
        <v>55183</v>
      </c>
      <c r="F10" s="3">
        <v>55183</v>
      </c>
      <c r="G10" s="3">
        <v>55183</v>
      </c>
      <c r="T10">
        <v>0</v>
      </c>
      <c r="U10">
        <v>0</v>
      </c>
    </row>
    <row r="11" spans="1:21" ht="15">
      <c r="A11" s="7">
        <v>111006</v>
      </c>
      <c r="B11" t="s">
        <v>365</v>
      </c>
      <c r="C11" s="3">
        <v>266517195</v>
      </c>
      <c r="D11" s="5">
        <v>266517195</v>
      </c>
      <c r="E11" s="3">
        <v>318151981</v>
      </c>
      <c r="F11" s="3">
        <v>266517195</v>
      </c>
      <c r="G11" s="3">
        <v>266517195</v>
      </c>
      <c r="T11">
        <v>707802690</v>
      </c>
      <c r="U11">
        <v>759437476</v>
      </c>
    </row>
    <row r="12" spans="1:21" ht="15">
      <c r="A12" s="7">
        <v>11100601</v>
      </c>
      <c r="B12" t="s">
        <v>366</v>
      </c>
      <c r="C12" s="3">
        <v>44701212</v>
      </c>
      <c r="D12" s="5">
        <v>44701212</v>
      </c>
      <c r="E12" s="3">
        <v>57533586</v>
      </c>
      <c r="F12" s="3">
        <v>44701212</v>
      </c>
      <c r="G12" s="3">
        <v>44701212</v>
      </c>
      <c r="T12">
        <v>350483159</v>
      </c>
      <c r="U12">
        <v>363315533</v>
      </c>
    </row>
    <row r="13" spans="1:21" ht="15">
      <c r="A13" s="7">
        <v>11100602</v>
      </c>
      <c r="B13" t="s">
        <v>367</v>
      </c>
      <c r="C13" s="3">
        <v>15306750</v>
      </c>
      <c r="D13" s="5">
        <v>15306750</v>
      </c>
      <c r="E13" s="3">
        <v>25468544</v>
      </c>
      <c r="F13" s="3">
        <v>15306750</v>
      </c>
      <c r="G13" s="3">
        <v>15306750</v>
      </c>
      <c r="T13">
        <v>51899547</v>
      </c>
      <c r="U13">
        <v>62061341</v>
      </c>
    </row>
    <row r="14" spans="1:21" ht="15">
      <c r="A14" s="7">
        <v>11100604</v>
      </c>
      <c r="B14" t="s">
        <v>368</v>
      </c>
      <c r="C14" s="3">
        <v>204475432</v>
      </c>
      <c r="D14" s="5">
        <v>204475432</v>
      </c>
      <c r="E14" s="3">
        <v>233116568</v>
      </c>
      <c r="F14" s="3">
        <v>204475432</v>
      </c>
      <c r="G14" s="3">
        <v>204475432</v>
      </c>
      <c r="T14">
        <v>305419466</v>
      </c>
      <c r="U14">
        <v>334060602</v>
      </c>
    </row>
    <row r="15" spans="1:21" ht="15">
      <c r="A15" s="7">
        <v>11100605</v>
      </c>
      <c r="B15" t="s">
        <v>369</v>
      </c>
      <c r="C15" s="3">
        <v>2033801</v>
      </c>
      <c r="D15" s="5">
        <v>2033801</v>
      </c>
      <c r="E15" s="3">
        <v>2033283</v>
      </c>
      <c r="F15" s="3">
        <v>2033801</v>
      </c>
      <c r="G15" s="3">
        <v>2033801</v>
      </c>
      <c r="T15">
        <v>518</v>
      </c>
      <c r="U15">
        <v>0</v>
      </c>
    </row>
    <row r="16" spans="1:21" ht="15">
      <c r="A16" s="7">
        <v>1133</v>
      </c>
      <c r="B16" t="s">
        <v>371</v>
      </c>
      <c r="C16" s="3">
        <v>1350000000</v>
      </c>
      <c r="D16" s="5">
        <v>1350000000</v>
      </c>
      <c r="E16" s="3">
        <v>1360000000</v>
      </c>
      <c r="F16" s="3">
        <v>1350000000</v>
      </c>
      <c r="G16" s="3">
        <v>1350000000</v>
      </c>
      <c r="T16">
        <v>340000000</v>
      </c>
      <c r="U16">
        <v>350000000</v>
      </c>
    </row>
    <row r="17" spans="1:21" ht="15">
      <c r="A17" s="7">
        <v>113301</v>
      </c>
      <c r="B17" t="s">
        <v>372</v>
      </c>
      <c r="C17" s="3">
        <v>1350000000</v>
      </c>
      <c r="D17" s="5">
        <v>1350000000</v>
      </c>
      <c r="E17" s="3">
        <v>1360000000</v>
      </c>
      <c r="F17" s="3">
        <v>1350000000</v>
      </c>
      <c r="G17" s="3">
        <v>1350000000</v>
      </c>
      <c r="T17">
        <v>340000000</v>
      </c>
      <c r="U17">
        <v>350000000</v>
      </c>
    </row>
    <row r="18" spans="1:21" ht="15">
      <c r="A18" s="7">
        <v>11330101</v>
      </c>
      <c r="B18" t="s">
        <v>373</v>
      </c>
      <c r="C18" s="3">
        <v>1350000000</v>
      </c>
      <c r="D18" s="5">
        <v>1350000000</v>
      </c>
      <c r="E18" s="3">
        <v>1360000000</v>
      </c>
      <c r="F18" s="3">
        <v>1350000000</v>
      </c>
      <c r="G18" s="3">
        <v>1350000000</v>
      </c>
      <c r="T18">
        <v>340000000</v>
      </c>
      <c r="U18">
        <v>350000000</v>
      </c>
    </row>
    <row r="19" spans="1:21" ht="15">
      <c r="A19" s="7">
        <v>13</v>
      </c>
      <c r="B19" t="s">
        <v>129</v>
      </c>
      <c r="C19" s="3">
        <v>18341456</v>
      </c>
      <c r="D19" s="5">
        <v>18341456</v>
      </c>
      <c r="E19" s="3">
        <v>19680403</v>
      </c>
      <c r="F19" s="3">
        <v>18341456</v>
      </c>
      <c r="G19" s="3">
        <v>18341456</v>
      </c>
      <c r="T19">
        <v>5211048</v>
      </c>
      <c r="U19">
        <v>6549995</v>
      </c>
    </row>
    <row r="20" spans="1:21" ht="15">
      <c r="A20" s="7">
        <v>1311</v>
      </c>
      <c r="B20" t="s">
        <v>374</v>
      </c>
      <c r="C20" s="3">
        <v>18273404</v>
      </c>
      <c r="D20" s="5">
        <v>18273404</v>
      </c>
      <c r="E20" s="3">
        <v>19612351</v>
      </c>
      <c r="F20" s="3">
        <v>18273404</v>
      </c>
      <c r="G20" s="3">
        <v>18273404</v>
      </c>
      <c r="T20">
        <v>5211048</v>
      </c>
      <c r="U20">
        <v>6549995</v>
      </c>
    </row>
    <row r="21" spans="1:21" ht="15">
      <c r="A21" s="7">
        <v>131103</v>
      </c>
      <c r="B21" t="s">
        <v>375</v>
      </c>
      <c r="C21" s="3">
        <v>13273404</v>
      </c>
      <c r="D21" s="5">
        <v>13273404</v>
      </c>
      <c r="E21" s="3">
        <v>14612351</v>
      </c>
      <c r="F21" s="3">
        <v>13273404</v>
      </c>
      <c r="G21" s="3">
        <v>13273404</v>
      </c>
      <c r="T21">
        <v>5211048</v>
      </c>
      <c r="U21">
        <v>6549995</v>
      </c>
    </row>
    <row r="22" spans="1:21" ht="15">
      <c r="A22" s="7">
        <v>13110301</v>
      </c>
      <c r="B22" t="s">
        <v>131</v>
      </c>
      <c r="C22" s="3">
        <v>13273404</v>
      </c>
      <c r="D22" s="5">
        <v>13273404</v>
      </c>
      <c r="E22" s="3">
        <v>14612351</v>
      </c>
      <c r="F22" s="3">
        <v>13273404</v>
      </c>
      <c r="G22" s="3">
        <v>13273404</v>
      </c>
      <c r="T22">
        <v>5211048</v>
      </c>
      <c r="U22">
        <v>6549995</v>
      </c>
    </row>
    <row r="23" spans="1:21" ht="15">
      <c r="A23" s="7">
        <v>131190</v>
      </c>
      <c r="B23" t="s">
        <v>132</v>
      </c>
      <c r="C23" s="3">
        <v>5000000</v>
      </c>
      <c r="D23" s="5">
        <v>5000000</v>
      </c>
      <c r="E23" s="3">
        <v>5000000</v>
      </c>
      <c r="F23" s="3">
        <v>5000000</v>
      </c>
      <c r="G23" s="3">
        <v>5000000</v>
      </c>
      <c r="T23">
        <v>0</v>
      </c>
      <c r="U23">
        <v>0</v>
      </c>
    </row>
    <row r="24" spans="1:21" ht="15">
      <c r="A24" s="7">
        <v>13119005</v>
      </c>
      <c r="B24" t="s">
        <v>377</v>
      </c>
      <c r="C24" s="3">
        <v>5000000</v>
      </c>
      <c r="D24" s="5">
        <v>5000000</v>
      </c>
      <c r="E24" s="3">
        <v>5000000</v>
      </c>
      <c r="F24" s="3">
        <v>5000000</v>
      </c>
      <c r="G24" s="3">
        <v>5000000</v>
      </c>
      <c r="T24">
        <v>0</v>
      </c>
      <c r="U24">
        <v>0</v>
      </c>
    </row>
    <row r="25" spans="1:21" ht="15">
      <c r="A25" s="7">
        <v>1384</v>
      </c>
      <c r="B25" t="s">
        <v>133</v>
      </c>
      <c r="C25" s="3">
        <v>68052</v>
      </c>
      <c r="D25" s="5">
        <v>68052</v>
      </c>
      <c r="E25" s="3">
        <v>68052</v>
      </c>
      <c r="F25" s="3">
        <v>68052</v>
      </c>
      <c r="G25" s="3">
        <v>68052</v>
      </c>
      <c r="T25">
        <v>0</v>
      </c>
      <c r="U25">
        <v>0</v>
      </c>
    </row>
    <row r="26" spans="1:21" ht="15">
      <c r="A26" s="7">
        <v>138490</v>
      </c>
      <c r="B26" t="s">
        <v>133</v>
      </c>
      <c r="C26" s="3">
        <v>68052</v>
      </c>
      <c r="D26" s="5">
        <v>68052</v>
      </c>
      <c r="E26" s="3">
        <v>68052</v>
      </c>
      <c r="F26" s="3">
        <v>68052</v>
      </c>
      <c r="G26" s="3">
        <v>68052</v>
      </c>
      <c r="T26">
        <v>0</v>
      </c>
      <c r="U26">
        <v>0</v>
      </c>
    </row>
    <row r="27" spans="1:21" ht="15">
      <c r="A27" s="7">
        <v>13849001</v>
      </c>
      <c r="B27" t="s">
        <v>378</v>
      </c>
      <c r="C27" s="3">
        <v>68052</v>
      </c>
      <c r="D27" s="5">
        <v>68052</v>
      </c>
      <c r="E27" s="3">
        <v>68052</v>
      </c>
      <c r="F27" s="3">
        <v>68052</v>
      </c>
      <c r="G27" s="3">
        <v>68052</v>
      </c>
      <c r="T27">
        <v>0</v>
      </c>
      <c r="U27">
        <v>0</v>
      </c>
    </row>
    <row r="28" spans="1:21" ht="15">
      <c r="A28" s="7">
        <v>15</v>
      </c>
      <c r="B28" t="s">
        <v>136</v>
      </c>
      <c r="C28" s="3">
        <v>227183100</v>
      </c>
      <c r="D28" s="5">
        <v>227183100</v>
      </c>
      <c r="E28" s="3">
        <v>227183100</v>
      </c>
      <c r="F28" s="3">
        <v>227183100</v>
      </c>
      <c r="G28" s="3">
        <v>227183100</v>
      </c>
      <c r="T28">
        <v>0</v>
      </c>
      <c r="U28">
        <v>0</v>
      </c>
    </row>
    <row r="29" spans="1:21" ht="15">
      <c r="A29" s="7">
        <v>1510</v>
      </c>
      <c r="B29" t="s">
        <v>137</v>
      </c>
      <c r="C29" s="3">
        <v>227183100</v>
      </c>
      <c r="D29" s="5">
        <v>227183100</v>
      </c>
      <c r="E29" s="3">
        <v>227183100</v>
      </c>
      <c r="F29" s="3">
        <v>227183100</v>
      </c>
      <c r="G29" s="3">
        <v>227183100</v>
      </c>
      <c r="T29">
        <v>0</v>
      </c>
      <c r="U29">
        <v>0</v>
      </c>
    </row>
    <row r="30" spans="1:21" ht="15">
      <c r="A30" s="7">
        <v>151004</v>
      </c>
      <c r="B30" t="s">
        <v>379</v>
      </c>
      <c r="C30" s="3">
        <v>227183100</v>
      </c>
      <c r="D30" s="5">
        <v>227183100</v>
      </c>
      <c r="E30" s="3">
        <v>227183100</v>
      </c>
      <c r="F30" s="3">
        <v>227183100</v>
      </c>
      <c r="G30" s="3">
        <v>227183100</v>
      </c>
      <c r="T30">
        <v>0</v>
      </c>
      <c r="U30">
        <v>0</v>
      </c>
    </row>
    <row r="31" spans="1:21" ht="15">
      <c r="A31" s="7">
        <v>15100401</v>
      </c>
      <c r="B31" t="s">
        <v>380</v>
      </c>
      <c r="C31" s="3">
        <v>227183100</v>
      </c>
      <c r="D31" s="5">
        <v>227183100</v>
      </c>
      <c r="E31" s="3">
        <v>227183100</v>
      </c>
      <c r="F31" s="3">
        <v>227183100</v>
      </c>
      <c r="G31" s="3">
        <v>227183100</v>
      </c>
      <c r="T31">
        <v>0</v>
      </c>
      <c r="U31">
        <v>0</v>
      </c>
    </row>
    <row r="32" spans="1:21" ht="15">
      <c r="A32" s="7">
        <v>16</v>
      </c>
      <c r="B32" t="s">
        <v>381</v>
      </c>
      <c r="C32" s="3">
        <v>26853317388</v>
      </c>
      <c r="D32" s="5">
        <v>26853317388</v>
      </c>
      <c r="E32" s="3">
        <v>26851031472</v>
      </c>
      <c r="F32" s="3">
        <v>26850000000</v>
      </c>
      <c r="G32" s="3">
        <v>26853317388</v>
      </c>
      <c r="T32">
        <v>32269291</v>
      </c>
      <c r="U32">
        <v>29983375</v>
      </c>
    </row>
    <row r="33" spans="1:21" ht="15">
      <c r="A33" s="7">
        <v>1605</v>
      </c>
      <c r="B33" t="s">
        <v>140</v>
      </c>
      <c r="C33" s="3">
        <v>5954040000</v>
      </c>
      <c r="D33" s="5">
        <v>5954040000</v>
      </c>
      <c r="E33" s="3">
        <v>5954040000</v>
      </c>
      <c r="F33" s="3">
        <v>5954040000</v>
      </c>
      <c r="G33" s="3">
        <v>5954040000</v>
      </c>
      <c r="T33">
        <v>0</v>
      </c>
      <c r="U33">
        <v>0</v>
      </c>
    </row>
    <row r="34" spans="1:21" ht="15">
      <c r="A34" s="7">
        <v>160501</v>
      </c>
      <c r="B34" t="s">
        <v>141</v>
      </c>
      <c r="C34" s="3">
        <v>5954040000</v>
      </c>
      <c r="D34" s="5">
        <v>5954040000</v>
      </c>
      <c r="E34" s="3">
        <v>5954040000</v>
      </c>
      <c r="F34" s="3">
        <v>5954040000</v>
      </c>
      <c r="G34" s="3">
        <v>5954040000</v>
      </c>
      <c r="T34">
        <v>0</v>
      </c>
      <c r="U34">
        <v>0</v>
      </c>
    </row>
    <row r="35" spans="1:21" ht="15">
      <c r="A35" s="7">
        <v>16050101</v>
      </c>
      <c r="B35" t="s">
        <v>382</v>
      </c>
      <c r="C35" s="3">
        <v>4370760000</v>
      </c>
      <c r="D35" s="5">
        <v>4370760000</v>
      </c>
      <c r="E35" s="3">
        <v>4370760000</v>
      </c>
      <c r="F35" s="3">
        <v>4370760000</v>
      </c>
      <c r="G35" s="3">
        <v>4370760000</v>
      </c>
      <c r="T35">
        <v>0</v>
      </c>
      <c r="U35">
        <v>0</v>
      </c>
    </row>
    <row r="36" spans="1:21" ht="15">
      <c r="A36" s="7">
        <v>16050102</v>
      </c>
      <c r="B36" t="s">
        <v>383</v>
      </c>
      <c r="C36" s="3">
        <v>530280000</v>
      </c>
      <c r="D36" s="5">
        <v>530280000</v>
      </c>
      <c r="E36" s="3">
        <v>530280000</v>
      </c>
      <c r="F36" s="3">
        <v>530280000</v>
      </c>
      <c r="G36" s="3">
        <v>530280000</v>
      </c>
      <c r="T36">
        <v>0</v>
      </c>
      <c r="U36">
        <v>0</v>
      </c>
    </row>
    <row r="37" spans="1:21" ht="15">
      <c r="A37" s="7">
        <v>16050105</v>
      </c>
      <c r="B37" t="s">
        <v>384</v>
      </c>
      <c r="C37" s="3">
        <v>1053000000</v>
      </c>
      <c r="D37" s="5">
        <v>1053000000</v>
      </c>
      <c r="E37" s="3">
        <v>1053000000</v>
      </c>
      <c r="F37" s="3">
        <v>1053000000</v>
      </c>
      <c r="G37" s="3">
        <v>1053000000</v>
      </c>
      <c r="T37">
        <v>0</v>
      </c>
      <c r="U37">
        <v>0</v>
      </c>
    </row>
    <row r="38" spans="1:21" ht="15">
      <c r="A38" s="7">
        <v>1615</v>
      </c>
      <c r="B38" t="s">
        <v>341</v>
      </c>
      <c r="C38" s="3">
        <v>201090419</v>
      </c>
      <c r="D38" s="5">
        <v>201090419</v>
      </c>
      <c r="E38" s="3">
        <v>169301128</v>
      </c>
      <c r="F38" s="3">
        <v>201090419</v>
      </c>
      <c r="G38" s="3">
        <v>201090419</v>
      </c>
      <c r="T38">
        <v>31789291</v>
      </c>
      <c r="U38">
        <v>0</v>
      </c>
    </row>
    <row r="39" spans="1:21" ht="15">
      <c r="A39" s="7">
        <v>161501</v>
      </c>
      <c r="B39" t="s">
        <v>148</v>
      </c>
      <c r="C39" s="3">
        <v>201090419</v>
      </c>
      <c r="D39" s="5">
        <v>201090419</v>
      </c>
      <c r="E39" s="3">
        <v>169301128</v>
      </c>
      <c r="F39" s="3">
        <v>201090419</v>
      </c>
      <c r="G39" s="3">
        <v>201090419</v>
      </c>
      <c r="T39">
        <v>31789291</v>
      </c>
      <c r="U39">
        <v>0</v>
      </c>
    </row>
    <row r="40" spans="1:21" ht="15">
      <c r="A40" s="7">
        <v>16150102</v>
      </c>
      <c r="B40" t="s">
        <v>385</v>
      </c>
      <c r="C40" s="3">
        <v>64339242</v>
      </c>
      <c r="D40" s="5">
        <v>64339242</v>
      </c>
      <c r="E40" s="3">
        <v>64339242</v>
      </c>
      <c r="F40" s="3">
        <v>64339242</v>
      </c>
      <c r="G40" s="3">
        <v>64339242</v>
      </c>
      <c r="T40">
        <v>0</v>
      </c>
      <c r="U40">
        <v>0</v>
      </c>
    </row>
    <row r="41" spans="1:21" ht="15">
      <c r="A41" s="7">
        <v>16150103</v>
      </c>
      <c r="B41" t="s">
        <v>386</v>
      </c>
      <c r="C41" s="3">
        <v>136751177</v>
      </c>
      <c r="D41" s="5">
        <v>136751177</v>
      </c>
      <c r="E41" s="3">
        <v>104961886</v>
      </c>
      <c r="F41" s="3">
        <v>136751177</v>
      </c>
      <c r="G41" s="3">
        <v>136751177</v>
      </c>
      <c r="T41">
        <v>31789291</v>
      </c>
      <c r="U41">
        <v>0</v>
      </c>
    </row>
    <row r="42" spans="1:21" ht="15">
      <c r="A42" s="7">
        <v>1640</v>
      </c>
      <c r="B42" t="s">
        <v>148</v>
      </c>
      <c r="C42" s="3">
        <v>18548450340</v>
      </c>
      <c r="D42" s="5">
        <v>18548450340</v>
      </c>
      <c r="E42" s="3">
        <v>18548450340</v>
      </c>
      <c r="F42" s="3">
        <v>18540000000</v>
      </c>
      <c r="G42" s="3">
        <v>18548450340</v>
      </c>
      <c r="T42">
        <v>0</v>
      </c>
      <c r="U42">
        <v>0</v>
      </c>
    </row>
    <row r="43" spans="1:21" ht="15">
      <c r="A43" s="7">
        <v>164001</v>
      </c>
      <c r="B43" t="s">
        <v>398</v>
      </c>
      <c r="C43" s="3">
        <v>18548450340</v>
      </c>
      <c r="D43" s="5">
        <v>18548450340</v>
      </c>
      <c r="E43" s="3">
        <v>18548450340</v>
      </c>
      <c r="F43" s="3">
        <v>18540000000</v>
      </c>
      <c r="G43" s="3">
        <v>18548450340</v>
      </c>
      <c r="T43">
        <v>0</v>
      </c>
      <c r="U43">
        <v>0</v>
      </c>
    </row>
    <row r="44" spans="1:21" ht="15">
      <c r="A44" s="7">
        <v>16400101</v>
      </c>
      <c r="B44" t="s">
        <v>382</v>
      </c>
      <c r="C44" s="3">
        <v>16015557000</v>
      </c>
      <c r="D44" s="5">
        <v>16015557000</v>
      </c>
      <c r="E44" s="3">
        <v>16015557000</v>
      </c>
      <c r="F44" s="3">
        <v>16010000000</v>
      </c>
      <c r="G44" s="3">
        <v>16015557000</v>
      </c>
      <c r="T44">
        <v>0</v>
      </c>
      <c r="U44">
        <v>0</v>
      </c>
    </row>
    <row r="45" spans="1:21" ht="15">
      <c r="A45" s="7">
        <v>16400102</v>
      </c>
      <c r="B45" t="s">
        <v>383</v>
      </c>
      <c r="C45" s="3">
        <v>633420000</v>
      </c>
      <c r="D45" s="5">
        <v>633420000</v>
      </c>
      <c r="E45" s="3">
        <v>633420000</v>
      </c>
      <c r="F45" s="3">
        <v>633420000</v>
      </c>
      <c r="G45" s="3">
        <v>633420000</v>
      </c>
      <c r="T45">
        <v>0</v>
      </c>
      <c r="U45">
        <v>0</v>
      </c>
    </row>
    <row r="46" spans="1:21" ht="15">
      <c r="A46" s="7">
        <v>16400103</v>
      </c>
      <c r="B46" t="s">
        <v>399</v>
      </c>
      <c r="C46" s="3">
        <v>362452740</v>
      </c>
      <c r="D46" s="5">
        <v>362452740</v>
      </c>
      <c r="E46" s="3">
        <v>362452740</v>
      </c>
      <c r="F46" s="3">
        <v>362452740</v>
      </c>
      <c r="G46" s="3">
        <v>362452740</v>
      </c>
      <c r="T46">
        <v>0</v>
      </c>
      <c r="U46">
        <v>0</v>
      </c>
    </row>
    <row r="47" spans="1:21" ht="15">
      <c r="A47" s="7">
        <v>16400104</v>
      </c>
      <c r="B47" t="s">
        <v>400</v>
      </c>
      <c r="C47" s="3">
        <v>250575600</v>
      </c>
      <c r="D47" s="5">
        <v>250575600</v>
      </c>
      <c r="E47" s="3">
        <v>250575600</v>
      </c>
      <c r="F47" s="3">
        <v>250575600</v>
      </c>
      <c r="G47" s="3">
        <v>250575600</v>
      </c>
      <c r="T47">
        <v>0</v>
      </c>
      <c r="U47">
        <v>0</v>
      </c>
    </row>
    <row r="48" spans="1:21" ht="15">
      <c r="A48" s="7">
        <v>16400105</v>
      </c>
      <c r="B48" t="s">
        <v>384</v>
      </c>
      <c r="C48" s="3">
        <v>1286445000</v>
      </c>
      <c r="D48" s="5">
        <v>1286445000</v>
      </c>
      <c r="E48" s="3">
        <v>1286445000</v>
      </c>
      <c r="F48" s="3">
        <v>1286445000</v>
      </c>
      <c r="G48" s="3">
        <v>1286445000</v>
      </c>
      <c r="T48">
        <v>0</v>
      </c>
      <c r="U48">
        <v>0</v>
      </c>
    </row>
    <row r="49" spans="1:21" ht="15">
      <c r="A49" s="7">
        <v>1655</v>
      </c>
      <c r="B49" t="s">
        <v>150</v>
      </c>
      <c r="C49" s="3">
        <v>66940567</v>
      </c>
      <c r="D49" s="5">
        <v>66940567</v>
      </c>
      <c r="E49" s="3">
        <v>66940567</v>
      </c>
      <c r="F49" s="3">
        <v>66940567</v>
      </c>
      <c r="G49" s="3">
        <v>66940567</v>
      </c>
      <c r="T49">
        <v>0</v>
      </c>
      <c r="U49">
        <v>0</v>
      </c>
    </row>
    <row r="50" spans="1:21" ht="15">
      <c r="A50" s="7">
        <v>165504</v>
      </c>
      <c r="B50" t="s">
        <v>403</v>
      </c>
      <c r="C50" s="3">
        <v>57853070</v>
      </c>
      <c r="D50" s="5">
        <v>57853070</v>
      </c>
      <c r="E50" s="3">
        <v>57853070</v>
      </c>
      <c r="F50" s="3">
        <v>57853070</v>
      </c>
      <c r="G50" s="3">
        <v>57853070</v>
      </c>
      <c r="T50">
        <v>0</v>
      </c>
      <c r="U50">
        <v>0</v>
      </c>
    </row>
    <row r="51" spans="1:21" ht="15">
      <c r="A51" s="7">
        <v>16550401</v>
      </c>
      <c r="B51" t="s">
        <v>404</v>
      </c>
      <c r="C51" s="3">
        <v>57853070</v>
      </c>
      <c r="D51" s="5">
        <v>57853070</v>
      </c>
      <c r="E51" s="3">
        <v>57853070</v>
      </c>
      <c r="F51" s="3">
        <v>57853070</v>
      </c>
      <c r="G51" s="3">
        <v>57853070</v>
      </c>
      <c r="T51">
        <v>0</v>
      </c>
      <c r="U51">
        <v>0</v>
      </c>
    </row>
    <row r="52" spans="1:21" ht="15">
      <c r="A52" s="7">
        <v>165505</v>
      </c>
      <c r="B52" t="s">
        <v>406</v>
      </c>
      <c r="C52" s="3">
        <v>5507303</v>
      </c>
      <c r="D52" s="5">
        <v>5507303</v>
      </c>
      <c r="E52" s="3">
        <v>5507303</v>
      </c>
      <c r="F52" s="3">
        <v>5507303</v>
      </c>
      <c r="G52" s="3">
        <v>5507303</v>
      </c>
      <c r="T52">
        <v>0</v>
      </c>
      <c r="U52">
        <v>0</v>
      </c>
    </row>
    <row r="53" spans="1:21" ht="15">
      <c r="A53" s="7">
        <v>16550501</v>
      </c>
      <c r="B53" t="s">
        <v>407</v>
      </c>
      <c r="C53" s="3">
        <v>5507303</v>
      </c>
      <c r="D53" s="5">
        <v>5507303</v>
      </c>
      <c r="E53" s="3">
        <v>5507303</v>
      </c>
      <c r="F53" s="3">
        <v>5507303</v>
      </c>
      <c r="G53" s="3">
        <v>5507303</v>
      </c>
      <c r="T53">
        <v>0</v>
      </c>
      <c r="U53">
        <v>0</v>
      </c>
    </row>
    <row r="54" spans="1:21" ht="15">
      <c r="A54" s="7">
        <v>165511</v>
      </c>
      <c r="B54" t="s">
        <v>408</v>
      </c>
      <c r="C54" s="3">
        <v>3580194</v>
      </c>
      <c r="D54" s="5">
        <v>3580194</v>
      </c>
      <c r="E54" s="3">
        <v>3580194</v>
      </c>
      <c r="F54" s="3">
        <v>3580194</v>
      </c>
      <c r="G54" s="3">
        <v>3580194</v>
      </c>
      <c r="T54">
        <v>0</v>
      </c>
      <c r="U54">
        <v>0</v>
      </c>
    </row>
    <row r="55" spans="1:21" ht="15">
      <c r="A55" s="7">
        <v>16551101</v>
      </c>
      <c r="B55" t="s">
        <v>409</v>
      </c>
      <c r="C55" s="3">
        <v>3580194</v>
      </c>
      <c r="D55" s="5">
        <v>3580194</v>
      </c>
      <c r="E55" s="3">
        <v>3580194</v>
      </c>
      <c r="F55" s="3">
        <v>3580194</v>
      </c>
      <c r="G55" s="3">
        <v>3580194</v>
      </c>
      <c r="T55">
        <v>0</v>
      </c>
      <c r="U55">
        <v>0</v>
      </c>
    </row>
    <row r="56" spans="1:21" ht="15">
      <c r="A56" s="7">
        <v>1665</v>
      </c>
      <c r="B56" t="s">
        <v>389</v>
      </c>
      <c r="C56" s="3">
        <v>112042897</v>
      </c>
      <c r="D56" s="5">
        <v>112042897</v>
      </c>
      <c r="E56" s="3">
        <v>112042897</v>
      </c>
      <c r="F56" s="3">
        <v>112042897</v>
      </c>
      <c r="G56" s="3">
        <v>112042897</v>
      </c>
      <c r="T56">
        <v>0</v>
      </c>
      <c r="U56">
        <v>0</v>
      </c>
    </row>
    <row r="57" spans="1:21" ht="15">
      <c r="A57" s="7">
        <v>166501</v>
      </c>
      <c r="B57" t="s">
        <v>412</v>
      </c>
      <c r="C57" s="3">
        <v>110452897</v>
      </c>
      <c r="D57" s="5">
        <v>110452897</v>
      </c>
      <c r="E57" s="3">
        <v>110452897</v>
      </c>
      <c r="F57" s="3">
        <v>110452897</v>
      </c>
      <c r="G57" s="3">
        <v>110452897</v>
      </c>
      <c r="T57">
        <v>0</v>
      </c>
      <c r="U57">
        <v>0</v>
      </c>
    </row>
    <row r="58" spans="1:21" ht="15">
      <c r="A58" s="7">
        <v>16650101</v>
      </c>
      <c r="B58" t="s">
        <v>413</v>
      </c>
      <c r="C58" s="3">
        <v>110452897</v>
      </c>
      <c r="D58" s="5">
        <v>110452897</v>
      </c>
      <c r="E58" s="3">
        <v>110452897</v>
      </c>
      <c r="F58" s="3">
        <v>110452897</v>
      </c>
      <c r="G58" s="3">
        <v>110452897</v>
      </c>
      <c r="T58">
        <v>0</v>
      </c>
      <c r="U58">
        <v>0</v>
      </c>
    </row>
    <row r="59" spans="1:21" ht="15">
      <c r="A59" s="7">
        <v>166502</v>
      </c>
      <c r="B59" t="s">
        <v>414</v>
      </c>
      <c r="C59" s="3">
        <v>1590000</v>
      </c>
      <c r="D59" s="5">
        <v>1590000</v>
      </c>
      <c r="E59" s="3">
        <v>1590000</v>
      </c>
      <c r="F59" s="3">
        <v>1590000</v>
      </c>
      <c r="G59" s="3">
        <v>1590000</v>
      </c>
      <c r="T59">
        <v>0</v>
      </c>
      <c r="U59">
        <v>0</v>
      </c>
    </row>
    <row r="60" spans="1:21" ht="15">
      <c r="A60" s="7">
        <v>16650201</v>
      </c>
      <c r="B60" t="s">
        <v>391</v>
      </c>
      <c r="C60" s="3">
        <v>1590000</v>
      </c>
      <c r="D60" s="5">
        <v>1590000</v>
      </c>
      <c r="E60" s="3">
        <v>1590000</v>
      </c>
      <c r="F60" s="3">
        <v>1590000</v>
      </c>
      <c r="G60" s="3">
        <v>1590000</v>
      </c>
      <c r="T60">
        <v>0</v>
      </c>
      <c r="U60">
        <v>0</v>
      </c>
    </row>
    <row r="61" spans="1:21" ht="15">
      <c r="A61" s="7">
        <v>1670</v>
      </c>
      <c r="B61" t="s">
        <v>392</v>
      </c>
      <c r="C61" s="3">
        <v>378526453</v>
      </c>
      <c r="D61" s="5">
        <v>378526453</v>
      </c>
      <c r="E61" s="3">
        <v>378046453</v>
      </c>
      <c r="F61" s="3">
        <v>378526453</v>
      </c>
      <c r="G61" s="3">
        <v>378526453</v>
      </c>
      <c r="T61">
        <v>480000</v>
      </c>
      <c r="U61">
        <v>0</v>
      </c>
    </row>
    <row r="62" spans="1:21" ht="15">
      <c r="A62" s="7">
        <v>167001</v>
      </c>
      <c r="B62" t="s">
        <v>415</v>
      </c>
      <c r="C62" s="3">
        <v>306484267</v>
      </c>
      <c r="D62" s="5">
        <v>306484267</v>
      </c>
      <c r="E62" s="3">
        <v>306484267</v>
      </c>
      <c r="F62" s="3">
        <v>306484267</v>
      </c>
      <c r="G62" s="3">
        <v>306484267</v>
      </c>
      <c r="T62">
        <v>0</v>
      </c>
      <c r="U62">
        <v>0</v>
      </c>
    </row>
    <row r="63" spans="1:21" ht="15">
      <c r="A63" s="7">
        <v>16700101</v>
      </c>
      <c r="B63" t="s">
        <v>416</v>
      </c>
      <c r="C63" s="3">
        <v>306484267</v>
      </c>
      <c r="D63" s="5">
        <v>306484267</v>
      </c>
      <c r="E63" s="3">
        <v>306484267</v>
      </c>
      <c r="F63" s="3">
        <v>306484267</v>
      </c>
      <c r="G63" s="3">
        <v>306484267</v>
      </c>
      <c r="T63">
        <v>0</v>
      </c>
      <c r="U63">
        <v>0</v>
      </c>
    </row>
    <row r="64" spans="1:21" ht="15">
      <c r="A64" s="7">
        <v>167002</v>
      </c>
      <c r="B64" t="s">
        <v>417</v>
      </c>
      <c r="C64" s="3">
        <v>72042186</v>
      </c>
      <c r="D64" s="5">
        <v>72042186</v>
      </c>
      <c r="E64" s="3">
        <v>71562186</v>
      </c>
      <c r="F64" s="3">
        <v>72042186</v>
      </c>
      <c r="G64" s="3">
        <v>72042186</v>
      </c>
      <c r="T64">
        <v>480000</v>
      </c>
      <c r="U64">
        <v>0</v>
      </c>
    </row>
    <row r="65" spans="1:21" ht="15">
      <c r="A65" s="7">
        <v>16700201</v>
      </c>
      <c r="B65" t="s">
        <v>160</v>
      </c>
      <c r="C65" s="3">
        <v>72042186</v>
      </c>
      <c r="D65" s="5">
        <v>72042186</v>
      </c>
      <c r="E65" s="3">
        <v>71562186</v>
      </c>
      <c r="F65" s="3">
        <v>72042186</v>
      </c>
      <c r="G65" s="3">
        <v>72042186</v>
      </c>
      <c r="T65">
        <v>480000</v>
      </c>
      <c r="U65">
        <v>0</v>
      </c>
    </row>
    <row r="66" spans="1:21" ht="15">
      <c r="A66" s="7">
        <v>1680</v>
      </c>
      <c r="B66" t="s">
        <v>161</v>
      </c>
      <c r="C66" s="3">
        <v>4347151</v>
      </c>
      <c r="D66" s="5">
        <v>4347151</v>
      </c>
      <c r="E66" s="3">
        <v>4347151</v>
      </c>
      <c r="F66" s="3">
        <v>4347151</v>
      </c>
      <c r="G66" s="3">
        <v>4347151</v>
      </c>
      <c r="T66">
        <v>0</v>
      </c>
      <c r="U66">
        <v>0</v>
      </c>
    </row>
    <row r="67" spans="1:21" ht="15">
      <c r="A67" s="7">
        <v>168002</v>
      </c>
      <c r="B67" t="s">
        <v>418</v>
      </c>
      <c r="C67" s="3">
        <v>4347151</v>
      </c>
      <c r="D67" s="5">
        <v>4347151</v>
      </c>
      <c r="E67" s="3">
        <v>4347151</v>
      </c>
      <c r="F67" s="3">
        <v>4347151</v>
      </c>
      <c r="G67" s="3">
        <v>4347151</v>
      </c>
      <c r="T67">
        <v>0</v>
      </c>
      <c r="U67">
        <v>0</v>
      </c>
    </row>
    <row r="68" spans="1:21" ht="15">
      <c r="A68" s="7">
        <v>16800201</v>
      </c>
      <c r="B68" t="s">
        <v>419</v>
      </c>
      <c r="C68" s="3">
        <v>4347151</v>
      </c>
      <c r="D68" s="5">
        <v>4347151</v>
      </c>
      <c r="E68" s="3">
        <v>4347151</v>
      </c>
      <c r="F68" s="3">
        <v>4347151</v>
      </c>
      <c r="G68" s="3">
        <v>4347151</v>
      </c>
      <c r="T68">
        <v>0</v>
      </c>
      <c r="U68">
        <v>0</v>
      </c>
    </row>
    <row r="69" spans="1:21" ht="15">
      <c r="A69" s="7">
        <v>1681</v>
      </c>
      <c r="B69" t="s">
        <v>163</v>
      </c>
      <c r="C69" s="3">
        <v>2443405623</v>
      </c>
      <c r="D69" s="5">
        <v>2443405623</v>
      </c>
      <c r="E69" s="3">
        <v>2443405623</v>
      </c>
      <c r="F69" s="3">
        <v>2443405623</v>
      </c>
      <c r="G69" s="3">
        <v>2443405623</v>
      </c>
      <c r="T69">
        <v>0</v>
      </c>
      <c r="U69">
        <v>0</v>
      </c>
    </row>
    <row r="70" spans="1:21" ht="15">
      <c r="A70" s="7">
        <v>168101</v>
      </c>
      <c r="B70" t="s">
        <v>420</v>
      </c>
      <c r="C70" s="3">
        <v>2091150233</v>
      </c>
      <c r="D70" s="5">
        <v>2091150233</v>
      </c>
      <c r="E70" s="3">
        <v>2091150233</v>
      </c>
      <c r="F70" s="3">
        <v>2091150233</v>
      </c>
      <c r="G70" s="3">
        <v>2091150233</v>
      </c>
      <c r="T70">
        <v>0</v>
      </c>
      <c r="U70">
        <v>0</v>
      </c>
    </row>
    <row r="71" spans="1:21" ht="15">
      <c r="A71" s="7">
        <v>16810101</v>
      </c>
      <c r="B71" t="s">
        <v>164</v>
      </c>
      <c r="C71" s="3">
        <v>2091150233</v>
      </c>
      <c r="D71" s="5">
        <v>2091150233</v>
      </c>
      <c r="E71" s="3">
        <v>2091150233</v>
      </c>
      <c r="F71" s="3">
        <v>2091150233</v>
      </c>
      <c r="G71" s="3">
        <v>2091150233</v>
      </c>
      <c r="T71">
        <v>0</v>
      </c>
      <c r="U71">
        <v>0</v>
      </c>
    </row>
    <row r="72" spans="1:21" ht="15">
      <c r="A72" s="7">
        <v>168107</v>
      </c>
      <c r="B72" t="s">
        <v>421</v>
      </c>
      <c r="C72" s="3">
        <v>352255390</v>
      </c>
      <c r="D72" s="5">
        <v>352255390</v>
      </c>
      <c r="E72" s="3">
        <v>352255390</v>
      </c>
      <c r="F72" s="3">
        <v>352255390</v>
      </c>
      <c r="G72" s="3">
        <v>352255390</v>
      </c>
      <c r="T72">
        <v>0</v>
      </c>
      <c r="U72">
        <v>0</v>
      </c>
    </row>
    <row r="73" spans="1:21" ht="15">
      <c r="A73" s="7">
        <v>16810701</v>
      </c>
      <c r="B73" t="s">
        <v>396</v>
      </c>
      <c r="C73" s="3">
        <v>352255390</v>
      </c>
      <c r="D73" s="5">
        <v>352255390</v>
      </c>
      <c r="E73" s="3">
        <v>352255390</v>
      </c>
      <c r="F73" s="3">
        <v>352255390</v>
      </c>
      <c r="G73" s="3">
        <v>352255390</v>
      </c>
      <c r="T73">
        <v>0</v>
      </c>
      <c r="U73">
        <v>0</v>
      </c>
    </row>
    <row r="74" spans="1:21" ht="15">
      <c r="A74" s="7">
        <v>1685</v>
      </c>
      <c r="B74" t="s">
        <v>422</v>
      </c>
      <c r="C74" s="3">
        <v>-855526062</v>
      </c>
      <c r="D74" s="5">
        <v>-855526062</v>
      </c>
      <c r="E74" s="3">
        <v>-825542687</v>
      </c>
      <c r="F74" s="3">
        <v>-855526062</v>
      </c>
      <c r="G74" s="3">
        <v>-855526062</v>
      </c>
      <c r="T74">
        <v>0</v>
      </c>
      <c r="U74">
        <v>29983375</v>
      </c>
    </row>
    <row r="75" spans="1:21" ht="15">
      <c r="A75" s="7">
        <v>168501</v>
      </c>
      <c r="B75" t="s">
        <v>148</v>
      </c>
      <c r="C75" s="3">
        <v>-662444639</v>
      </c>
      <c r="D75" s="5">
        <v>-662444639</v>
      </c>
      <c r="E75" s="3">
        <v>-640363150</v>
      </c>
      <c r="F75" s="3">
        <v>-662444639</v>
      </c>
      <c r="G75" s="3">
        <v>-662444639</v>
      </c>
      <c r="T75">
        <v>0</v>
      </c>
      <c r="U75">
        <v>22081489</v>
      </c>
    </row>
    <row r="76" spans="1:21" ht="15">
      <c r="A76" s="7">
        <v>16850101</v>
      </c>
      <c r="B76" t="s">
        <v>382</v>
      </c>
      <c r="C76" s="3">
        <v>-579463446</v>
      </c>
      <c r="D76" s="5">
        <v>-579463446</v>
      </c>
      <c r="E76" s="3">
        <v>-560406540</v>
      </c>
      <c r="F76" s="3">
        <v>-579463446</v>
      </c>
      <c r="G76" s="3">
        <v>-579463446</v>
      </c>
      <c r="T76">
        <v>0</v>
      </c>
      <c r="U76">
        <v>19056906</v>
      </c>
    </row>
    <row r="77" spans="1:21" ht="15">
      <c r="A77" s="7">
        <v>16850102</v>
      </c>
      <c r="B77" t="s">
        <v>383</v>
      </c>
      <c r="C77" s="3">
        <v>-16727832</v>
      </c>
      <c r="D77" s="5">
        <v>-16727832</v>
      </c>
      <c r="E77" s="3">
        <v>-15966483</v>
      </c>
      <c r="F77" s="3">
        <v>-16727832</v>
      </c>
      <c r="G77" s="3">
        <v>-16727832</v>
      </c>
      <c r="T77">
        <v>0</v>
      </c>
      <c r="U77">
        <v>761349</v>
      </c>
    </row>
    <row r="78" spans="1:21" ht="15">
      <c r="A78" s="7">
        <v>16850103</v>
      </c>
      <c r="B78" t="s">
        <v>399</v>
      </c>
      <c r="C78" s="3">
        <v>-9571924</v>
      </c>
      <c r="D78" s="5">
        <v>-9571924</v>
      </c>
      <c r="E78" s="3">
        <v>-9136269</v>
      </c>
      <c r="F78" s="3">
        <v>-9571924</v>
      </c>
      <c r="G78" s="3">
        <v>-9571924</v>
      </c>
      <c r="T78">
        <v>0</v>
      </c>
      <c r="U78">
        <v>435655</v>
      </c>
    </row>
    <row r="79" spans="1:21" ht="15">
      <c r="A79" s="7">
        <v>16850104</v>
      </c>
      <c r="B79" t="s">
        <v>400</v>
      </c>
      <c r="C79" s="3">
        <v>-22708028</v>
      </c>
      <c r="D79" s="5">
        <v>-22708028</v>
      </c>
      <c r="E79" s="3">
        <v>-22426710</v>
      </c>
      <c r="F79" s="3">
        <v>-22708028</v>
      </c>
      <c r="G79" s="3">
        <v>-22708028</v>
      </c>
      <c r="T79">
        <v>0</v>
      </c>
      <c r="U79">
        <v>281318</v>
      </c>
    </row>
    <row r="80" spans="1:21" ht="15">
      <c r="A80" s="7">
        <v>16850105</v>
      </c>
      <c r="B80" t="s">
        <v>384</v>
      </c>
      <c r="C80" s="3">
        <v>-33973409</v>
      </c>
      <c r="D80" s="5">
        <v>-33973409</v>
      </c>
      <c r="E80" s="3">
        <v>-32427148</v>
      </c>
      <c r="F80" s="3">
        <v>-33973409</v>
      </c>
      <c r="G80" s="3">
        <v>-33973409</v>
      </c>
      <c r="T80">
        <v>0</v>
      </c>
      <c r="U80">
        <v>1546261</v>
      </c>
    </row>
    <row r="81" spans="1:21" ht="15">
      <c r="A81" s="7">
        <v>168504</v>
      </c>
      <c r="B81" t="s">
        <v>150</v>
      </c>
      <c r="C81" s="3">
        <v>-12094570</v>
      </c>
      <c r="D81" s="5">
        <v>-12094570</v>
      </c>
      <c r="E81" s="3">
        <v>-11582627</v>
      </c>
      <c r="F81" s="3">
        <v>-12094570</v>
      </c>
      <c r="G81" s="3">
        <v>-12094570</v>
      </c>
      <c r="T81">
        <v>0</v>
      </c>
      <c r="U81">
        <v>511943</v>
      </c>
    </row>
    <row r="82" spans="1:21" ht="15">
      <c r="A82" s="7">
        <v>16850401</v>
      </c>
      <c r="B82" t="s">
        <v>423</v>
      </c>
      <c r="C82" s="3">
        <v>-12094570</v>
      </c>
      <c r="D82" s="5">
        <v>-12094570</v>
      </c>
      <c r="E82" s="3">
        <v>-11582627</v>
      </c>
      <c r="F82" s="3">
        <v>-12094570</v>
      </c>
      <c r="G82" s="3">
        <v>-12094570</v>
      </c>
      <c r="T82">
        <v>0</v>
      </c>
      <c r="U82">
        <v>511943</v>
      </c>
    </row>
    <row r="83" spans="1:21" ht="15">
      <c r="A83" s="7">
        <v>168506</v>
      </c>
      <c r="B83" t="s">
        <v>424</v>
      </c>
      <c r="C83" s="3">
        <v>-25504977</v>
      </c>
      <c r="D83" s="5">
        <v>-25504977</v>
      </c>
      <c r="E83" s="3">
        <v>-24488262</v>
      </c>
      <c r="F83" s="3">
        <v>-25504977</v>
      </c>
      <c r="G83" s="3">
        <v>-25504977</v>
      </c>
      <c r="T83">
        <v>0</v>
      </c>
      <c r="U83">
        <v>1016715</v>
      </c>
    </row>
    <row r="84" spans="1:21" ht="15">
      <c r="A84" s="7">
        <v>16850601</v>
      </c>
      <c r="B84" t="s">
        <v>425</v>
      </c>
      <c r="C84" s="3">
        <v>-25504977</v>
      </c>
      <c r="D84" s="5">
        <v>-25504977</v>
      </c>
      <c r="E84" s="3">
        <v>-24488262</v>
      </c>
      <c r="F84" s="3">
        <v>-25504977</v>
      </c>
      <c r="G84" s="3">
        <v>-25504977</v>
      </c>
      <c r="T84">
        <v>0</v>
      </c>
      <c r="U84">
        <v>1016715</v>
      </c>
    </row>
    <row r="85" spans="1:21" ht="15">
      <c r="A85" s="7">
        <v>168507</v>
      </c>
      <c r="B85" t="s">
        <v>392</v>
      </c>
      <c r="C85" s="3">
        <v>-154105278</v>
      </c>
      <c r="D85" s="5">
        <v>-154105278</v>
      </c>
      <c r="E85" s="3">
        <v>-147804503</v>
      </c>
      <c r="F85" s="3">
        <v>-154105278</v>
      </c>
      <c r="G85" s="3">
        <v>-154105278</v>
      </c>
      <c r="T85">
        <v>0</v>
      </c>
      <c r="U85">
        <v>6300775</v>
      </c>
    </row>
    <row r="86" spans="1:21" ht="15">
      <c r="A86" s="7">
        <v>16850701</v>
      </c>
      <c r="B86" t="s">
        <v>426</v>
      </c>
      <c r="C86" s="3">
        <v>-154105278</v>
      </c>
      <c r="D86" s="5">
        <v>-154105278</v>
      </c>
      <c r="E86" s="3">
        <v>-147804503</v>
      </c>
      <c r="F86" s="3">
        <v>-154105278</v>
      </c>
      <c r="G86" s="3">
        <v>-154105278</v>
      </c>
      <c r="T86">
        <v>0</v>
      </c>
      <c r="U86">
        <v>6300775</v>
      </c>
    </row>
    <row r="87" spans="1:21" ht="15">
      <c r="A87" s="7">
        <v>168509</v>
      </c>
      <c r="B87" t="s">
        <v>427</v>
      </c>
      <c r="C87" s="3">
        <v>-1376598</v>
      </c>
      <c r="D87" s="5">
        <v>-1376598</v>
      </c>
      <c r="E87" s="3">
        <v>-1304145</v>
      </c>
      <c r="F87" s="3">
        <v>-1376598</v>
      </c>
      <c r="G87" s="3">
        <v>-1376598</v>
      </c>
      <c r="T87">
        <v>0</v>
      </c>
      <c r="U87">
        <v>72453</v>
      </c>
    </row>
    <row r="88" spans="1:21" ht="15">
      <c r="A88" s="7">
        <v>16850901</v>
      </c>
      <c r="B88" t="s">
        <v>428</v>
      </c>
      <c r="C88" s="3">
        <v>-1376598</v>
      </c>
      <c r="D88" s="5">
        <v>-1376598</v>
      </c>
      <c r="E88" s="3">
        <v>-1304145</v>
      </c>
      <c r="F88" s="3">
        <v>-1376598</v>
      </c>
      <c r="G88" s="3">
        <v>-1376598</v>
      </c>
      <c r="T88">
        <v>0</v>
      </c>
      <c r="U88">
        <v>72453</v>
      </c>
    </row>
    <row r="89" spans="1:21" ht="15">
      <c r="A89" s="7">
        <v>17</v>
      </c>
      <c r="B89" t="s">
        <v>335</v>
      </c>
      <c r="C89" s="3">
        <v>32716697662</v>
      </c>
      <c r="D89" s="5">
        <v>32716697662</v>
      </c>
      <c r="E89" s="3">
        <v>32751697662</v>
      </c>
      <c r="F89" s="3">
        <v>32710000000</v>
      </c>
      <c r="G89" s="3">
        <v>32716697662</v>
      </c>
      <c r="T89">
        <v>1854631925</v>
      </c>
      <c r="U89">
        <v>1889631925</v>
      </c>
    </row>
    <row r="90" spans="1:21" ht="15">
      <c r="A90" s="7">
        <v>1705</v>
      </c>
      <c r="B90" t="s">
        <v>429</v>
      </c>
      <c r="C90" s="3">
        <v>32716697662</v>
      </c>
      <c r="D90" s="5">
        <v>32716697662</v>
      </c>
      <c r="E90" s="3">
        <v>32751697662</v>
      </c>
      <c r="F90" s="3">
        <v>32710000000</v>
      </c>
      <c r="G90" s="3">
        <v>32716697662</v>
      </c>
      <c r="T90">
        <v>1854631925</v>
      </c>
      <c r="U90">
        <v>1889631925</v>
      </c>
    </row>
    <row r="91" spans="1:21" ht="15">
      <c r="A91" s="7">
        <v>170590</v>
      </c>
      <c r="B91" t="s">
        <v>430</v>
      </c>
      <c r="C91" s="3">
        <v>32716697662</v>
      </c>
      <c r="D91" s="5">
        <v>32716697662</v>
      </c>
      <c r="E91" s="3">
        <v>32751697662</v>
      </c>
      <c r="F91" s="3">
        <v>32710000000</v>
      </c>
      <c r="G91" s="3">
        <v>32716697662</v>
      </c>
      <c r="T91">
        <v>1854631925</v>
      </c>
      <c r="U91">
        <v>1889631925</v>
      </c>
    </row>
    <row r="92" spans="1:21" ht="15">
      <c r="A92" s="7">
        <v>17059001</v>
      </c>
      <c r="B92" t="s">
        <v>431</v>
      </c>
      <c r="C92" s="3">
        <v>977905497</v>
      </c>
      <c r="D92" s="5">
        <v>977905497</v>
      </c>
      <c r="E92" s="3">
        <v>2832537422</v>
      </c>
      <c r="F92" s="3">
        <v>977905497</v>
      </c>
      <c r="G92" s="3">
        <v>977905497</v>
      </c>
      <c r="T92">
        <v>0</v>
      </c>
      <c r="U92">
        <v>1854631925</v>
      </c>
    </row>
    <row r="93" spans="1:21" ht="15">
      <c r="A93" s="7">
        <v>17059002</v>
      </c>
      <c r="B93" t="s">
        <v>432</v>
      </c>
      <c r="C93" s="3">
        <v>31738792165</v>
      </c>
      <c r="D93" s="5">
        <v>31738792165</v>
      </c>
      <c r="E93" s="3">
        <v>29919160240</v>
      </c>
      <c r="F93" s="3">
        <v>31730000000</v>
      </c>
      <c r="G93" s="3">
        <v>31738792165</v>
      </c>
      <c r="T93">
        <v>1854631925</v>
      </c>
      <c r="U93">
        <v>35000000</v>
      </c>
    </row>
    <row r="94" spans="1:21" ht="15">
      <c r="A94" s="7">
        <v>19</v>
      </c>
      <c r="B94" t="s">
        <v>2</v>
      </c>
      <c r="C94" s="3">
        <v>145380619720</v>
      </c>
      <c r="D94" s="5">
        <v>145380619720</v>
      </c>
      <c r="E94" s="3">
        <v>145332312141</v>
      </c>
      <c r="F94" s="3">
        <v>145300000000</v>
      </c>
      <c r="G94" s="3">
        <v>145380619720</v>
      </c>
      <c r="T94">
        <v>112118436</v>
      </c>
      <c r="U94">
        <v>63810857</v>
      </c>
    </row>
    <row r="95" spans="1:21" ht="15">
      <c r="A95" s="7">
        <v>1905</v>
      </c>
      <c r="B95" t="s">
        <v>169</v>
      </c>
      <c r="C95" s="3">
        <v>155648585</v>
      </c>
      <c r="D95" s="5">
        <v>155648585</v>
      </c>
      <c r="E95" s="3">
        <v>175087368</v>
      </c>
      <c r="F95" s="3">
        <v>155648585</v>
      </c>
      <c r="G95" s="3">
        <v>155648585</v>
      </c>
      <c r="T95">
        <v>0</v>
      </c>
      <c r="U95">
        <v>19438783</v>
      </c>
    </row>
    <row r="96" spans="1:21" ht="15">
      <c r="A96" s="7">
        <v>190501</v>
      </c>
      <c r="B96" t="s">
        <v>435</v>
      </c>
      <c r="C96" s="3">
        <v>155648585</v>
      </c>
      <c r="D96" s="5">
        <v>155648585</v>
      </c>
      <c r="E96" s="3">
        <v>175087368</v>
      </c>
      <c r="F96" s="3">
        <v>155648585</v>
      </c>
      <c r="G96" s="3">
        <v>155648585</v>
      </c>
      <c r="T96">
        <v>0</v>
      </c>
      <c r="U96">
        <v>19438783</v>
      </c>
    </row>
    <row r="97" spans="1:21" ht="15">
      <c r="A97" s="7">
        <v>19050101</v>
      </c>
      <c r="B97" t="s">
        <v>436</v>
      </c>
      <c r="C97" s="3">
        <v>155648585</v>
      </c>
      <c r="D97" s="5">
        <v>155648585</v>
      </c>
      <c r="E97" s="3">
        <v>175087368</v>
      </c>
      <c r="F97" s="3">
        <v>155648585</v>
      </c>
      <c r="G97" s="3">
        <v>155648585</v>
      </c>
      <c r="T97">
        <v>0</v>
      </c>
      <c r="U97">
        <v>19438783</v>
      </c>
    </row>
    <row r="98" spans="1:21" ht="15">
      <c r="A98" s="7">
        <v>1906</v>
      </c>
      <c r="B98" t="s">
        <v>171</v>
      </c>
      <c r="C98" s="3">
        <v>529096301</v>
      </c>
      <c r="D98" s="5">
        <v>529096301</v>
      </c>
      <c r="E98" s="3">
        <v>535481847</v>
      </c>
      <c r="F98" s="3">
        <v>529096301</v>
      </c>
      <c r="G98" s="3">
        <v>529096301</v>
      </c>
      <c r="T98">
        <v>0</v>
      </c>
      <c r="U98">
        <v>6385546</v>
      </c>
    </row>
    <row r="99" spans="1:21" ht="15">
      <c r="A99" s="7">
        <v>190604</v>
      </c>
      <c r="B99" t="s">
        <v>437</v>
      </c>
      <c r="C99" s="3">
        <v>529096301</v>
      </c>
      <c r="D99" s="5">
        <v>529096301</v>
      </c>
      <c r="E99" s="3">
        <v>535481847</v>
      </c>
      <c r="F99" s="3">
        <v>529096301</v>
      </c>
      <c r="G99" s="3">
        <v>529096301</v>
      </c>
      <c r="T99">
        <v>0</v>
      </c>
      <c r="U99">
        <v>6385546</v>
      </c>
    </row>
    <row r="100" spans="1:21" ht="15">
      <c r="A100" s="7">
        <v>19060401</v>
      </c>
      <c r="B100" t="s">
        <v>438</v>
      </c>
      <c r="C100" s="3">
        <v>529096301</v>
      </c>
      <c r="D100" s="5">
        <v>529096301</v>
      </c>
      <c r="E100" s="3">
        <v>535481847</v>
      </c>
      <c r="F100" s="3">
        <v>529096301</v>
      </c>
      <c r="G100" s="3">
        <v>529096301</v>
      </c>
      <c r="T100">
        <v>0</v>
      </c>
      <c r="U100">
        <v>6385546</v>
      </c>
    </row>
    <row r="101" spans="1:21" ht="15">
      <c r="A101" s="7">
        <v>1908</v>
      </c>
      <c r="B101" t="s">
        <v>173</v>
      </c>
      <c r="C101" s="3">
        <v>144684012695</v>
      </c>
      <c r="D101" s="5">
        <v>144684012695</v>
      </c>
      <c r="E101" s="3">
        <v>144609232798</v>
      </c>
      <c r="F101" s="3">
        <v>144600000000</v>
      </c>
      <c r="G101" s="3">
        <v>144684012695</v>
      </c>
      <c r="T101">
        <v>112118436</v>
      </c>
      <c r="U101">
        <v>37338539</v>
      </c>
    </row>
    <row r="102" spans="1:21" ht="15">
      <c r="A102" s="7">
        <v>190801</v>
      </c>
      <c r="B102" t="s">
        <v>439</v>
      </c>
      <c r="C102" s="3">
        <v>10740762406</v>
      </c>
      <c r="D102" s="5">
        <v>10740762406</v>
      </c>
      <c r="E102" s="3">
        <v>10665982509</v>
      </c>
      <c r="F102" s="3">
        <v>10740000000</v>
      </c>
      <c r="G102" s="3">
        <v>10740762406</v>
      </c>
      <c r="T102">
        <v>112118436</v>
      </c>
      <c r="U102">
        <v>37338539</v>
      </c>
    </row>
    <row r="103" spans="1:21" ht="15">
      <c r="A103" s="7">
        <v>19080101</v>
      </c>
      <c r="B103" t="s">
        <v>440</v>
      </c>
      <c r="C103" s="3">
        <v>76849063</v>
      </c>
      <c r="D103" s="5">
        <v>76849063</v>
      </c>
      <c r="E103" s="3">
        <v>37069166</v>
      </c>
      <c r="F103" s="3">
        <v>76849063</v>
      </c>
      <c r="G103" s="3">
        <v>76849063</v>
      </c>
      <c r="T103">
        <v>77118436</v>
      </c>
      <c r="U103">
        <v>37338539</v>
      </c>
    </row>
    <row r="104" spans="1:21" ht="15">
      <c r="A104" s="7">
        <v>19080102</v>
      </c>
      <c r="B104" t="s">
        <v>705</v>
      </c>
      <c r="C104" s="3">
        <v>10663913343</v>
      </c>
      <c r="D104" s="5">
        <v>10663913343</v>
      </c>
      <c r="E104" s="3">
        <v>10628913343</v>
      </c>
      <c r="F104" s="3">
        <v>10660000000</v>
      </c>
      <c r="G104" s="3">
        <v>10663913343</v>
      </c>
      <c r="T104">
        <v>35000000</v>
      </c>
      <c r="U104">
        <v>0</v>
      </c>
    </row>
    <row r="105" spans="1:21" ht="15">
      <c r="A105" s="7">
        <v>190803</v>
      </c>
      <c r="B105" t="s">
        <v>443</v>
      </c>
      <c r="C105" s="3">
        <v>133943250289</v>
      </c>
      <c r="D105" s="5">
        <v>133943250289</v>
      </c>
      <c r="E105" s="3">
        <v>133943250289</v>
      </c>
      <c r="F105" s="3">
        <v>133900000000</v>
      </c>
      <c r="G105" s="3">
        <v>133943250289</v>
      </c>
      <c r="T105">
        <v>0</v>
      </c>
      <c r="U105">
        <v>0</v>
      </c>
    </row>
    <row r="106" spans="1:21" ht="15">
      <c r="A106" s="7">
        <v>19080301</v>
      </c>
      <c r="B106" t="s">
        <v>444</v>
      </c>
      <c r="C106" s="3">
        <v>869231</v>
      </c>
      <c r="D106" s="5">
        <v>869231</v>
      </c>
      <c r="E106" s="3">
        <v>869231</v>
      </c>
      <c r="F106" s="3">
        <v>869231</v>
      </c>
      <c r="G106" s="3">
        <v>869231</v>
      </c>
      <c r="T106">
        <v>0</v>
      </c>
      <c r="U106">
        <v>0</v>
      </c>
    </row>
    <row r="107" spans="1:21" ht="15">
      <c r="A107" s="7">
        <v>19080302</v>
      </c>
      <c r="B107" t="s">
        <v>445</v>
      </c>
      <c r="C107" s="3">
        <v>133942381058</v>
      </c>
      <c r="D107" s="5">
        <v>133942381058</v>
      </c>
      <c r="E107" s="3">
        <v>133942381058</v>
      </c>
      <c r="F107" s="3">
        <v>133900000000</v>
      </c>
      <c r="G107" s="3">
        <v>133942381058</v>
      </c>
      <c r="T107">
        <v>0</v>
      </c>
      <c r="U107">
        <v>0</v>
      </c>
    </row>
    <row r="108" spans="1:21" ht="15">
      <c r="A108" s="7">
        <v>1970</v>
      </c>
      <c r="B108" t="s">
        <v>176</v>
      </c>
      <c r="C108" s="3">
        <v>36067769</v>
      </c>
      <c r="D108" s="5">
        <v>36067769</v>
      </c>
      <c r="E108" s="3">
        <v>36067769</v>
      </c>
      <c r="F108" s="3">
        <v>36067769</v>
      </c>
      <c r="G108" s="3">
        <v>36067769</v>
      </c>
      <c r="T108">
        <v>0</v>
      </c>
      <c r="U108">
        <v>0</v>
      </c>
    </row>
    <row r="109" spans="1:21" ht="15">
      <c r="A109" s="7">
        <v>197007</v>
      </c>
      <c r="B109" t="s">
        <v>446</v>
      </c>
      <c r="C109" s="3">
        <v>29383047</v>
      </c>
      <c r="D109" s="5">
        <v>29383047</v>
      </c>
      <c r="E109" s="3">
        <v>29383047</v>
      </c>
      <c r="F109" s="3">
        <v>29383047</v>
      </c>
      <c r="G109" s="3">
        <v>29383047</v>
      </c>
      <c r="T109">
        <v>0</v>
      </c>
      <c r="U109">
        <v>0</v>
      </c>
    </row>
    <row r="110" spans="1:21" ht="15">
      <c r="A110" s="7">
        <v>19700701</v>
      </c>
      <c r="B110" t="s">
        <v>177</v>
      </c>
      <c r="C110" s="3">
        <v>29383047</v>
      </c>
      <c r="D110" s="5">
        <v>29383047</v>
      </c>
      <c r="E110" s="3">
        <v>29383047</v>
      </c>
      <c r="F110" s="3">
        <v>29383047</v>
      </c>
      <c r="G110" s="3">
        <v>29383047</v>
      </c>
      <c r="T110">
        <v>0</v>
      </c>
      <c r="U110">
        <v>0</v>
      </c>
    </row>
    <row r="111" spans="1:21" ht="15">
      <c r="A111" s="7">
        <v>197008</v>
      </c>
      <c r="B111" t="s">
        <v>447</v>
      </c>
      <c r="C111" s="3">
        <v>6684722</v>
      </c>
      <c r="D111" s="5">
        <v>6684722</v>
      </c>
      <c r="E111" s="3">
        <v>6684722</v>
      </c>
      <c r="F111" s="3">
        <v>6684722</v>
      </c>
      <c r="G111" s="3">
        <v>6684722</v>
      </c>
      <c r="T111">
        <v>0</v>
      </c>
      <c r="U111">
        <v>0</v>
      </c>
    </row>
    <row r="112" spans="1:21" ht="15">
      <c r="A112" s="7">
        <v>19700801</v>
      </c>
      <c r="B112" t="s">
        <v>178</v>
      </c>
      <c r="C112" s="3">
        <v>6684722</v>
      </c>
      <c r="D112" s="5">
        <v>6684722</v>
      </c>
      <c r="E112" s="3">
        <v>6684722</v>
      </c>
      <c r="F112" s="3">
        <v>6684722</v>
      </c>
      <c r="G112" s="3">
        <v>6684722</v>
      </c>
      <c r="T112">
        <v>0</v>
      </c>
      <c r="U112">
        <v>0</v>
      </c>
    </row>
    <row r="113" spans="1:21" ht="15">
      <c r="A113" s="7">
        <v>1975</v>
      </c>
      <c r="B113" t="s">
        <v>448</v>
      </c>
      <c r="C113" s="3">
        <v>-24205630</v>
      </c>
      <c r="D113" s="5">
        <v>-24205630</v>
      </c>
      <c r="E113" s="3">
        <v>-23557641</v>
      </c>
      <c r="F113" s="3">
        <v>-24205630</v>
      </c>
      <c r="G113" s="3">
        <v>-24205630</v>
      </c>
      <c r="T113">
        <v>0</v>
      </c>
      <c r="U113">
        <v>647989</v>
      </c>
    </row>
    <row r="114" spans="1:21" ht="15">
      <c r="A114" s="7">
        <v>197507</v>
      </c>
      <c r="B114" t="s">
        <v>446</v>
      </c>
      <c r="C114" s="3">
        <v>-20027679</v>
      </c>
      <c r="D114" s="5">
        <v>-20027679</v>
      </c>
      <c r="E114" s="3">
        <v>-19518955</v>
      </c>
      <c r="F114" s="3">
        <v>-20027679</v>
      </c>
      <c r="G114" s="3">
        <v>-20027679</v>
      </c>
      <c r="T114">
        <v>0</v>
      </c>
      <c r="U114">
        <v>508724</v>
      </c>
    </row>
    <row r="115" spans="1:21" ht="15">
      <c r="A115" s="7">
        <v>19750701</v>
      </c>
      <c r="B115" t="s">
        <v>177</v>
      </c>
      <c r="C115" s="3">
        <v>-20027679</v>
      </c>
      <c r="D115" s="5">
        <v>-20027679</v>
      </c>
      <c r="E115" s="3">
        <v>-19518955</v>
      </c>
      <c r="F115" s="3">
        <v>-20027679</v>
      </c>
      <c r="G115" s="3">
        <v>-20027679</v>
      </c>
      <c r="T115">
        <v>0</v>
      </c>
      <c r="U115">
        <v>508724</v>
      </c>
    </row>
    <row r="116" spans="1:21" ht="15">
      <c r="A116" s="7">
        <v>197508</v>
      </c>
      <c r="B116" t="s">
        <v>449</v>
      </c>
      <c r="C116" s="3">
        <v>-4177951</v>
      </c>
      <c r="D116" s="5">
        <v>-4177951</v>
      </c>
      <c r="E116" s="3">
        <v>-4038686</v>
      </c>
      <c r="F116" s="3">
        <v>-4177951</v>
      </c>
      <c r="G116" s="3">
        <v>-4177951</v>
      </c>
      <c r="T116">
        <v>0</v>
      </c>
      <c r="U116">
        <v>139265</v>
      </c>
    </row>
    <row r="117" spans="1:21" ht="15">
      <c r="A117" s="7">
        <v>19750801</v>
      </c>
      <c r="B117" t="s">
        <v>397</v>
      </c>
      <c r="C117" s="3">
        <v>-4177951</v>
      </c>
      <c r="D117" s="5">
        <v>-4177951</v>
      </c>
      <c r="E117" s="3">
        <v>-4038686</v>
      </c>
      <c r="F117" s="3">
        <v>-4177951</v>
      </c>
      <c r="G117" s="3">
        <v>-4177951</v>
      </c>
      <c r="T117">
        <v>0</v>
      </c>
      <c r="U117">
        <v>139265</v>
      </c>
    </row>
    <row r="118" spans="1:21" ht="15">
      <c r="A118" s="7">
        <v>2</v>
      </c>
      <c r="B118" t="s">
        <v>3</v>
      </c>
      <c r="C118" s="3">
        <v>-2880509060</v>
      </c>
      <c r="D118" s="5">
        <v>-2880509060</v>
      </c>
      <c r="E118" s="3">
        <v>-2844538456</v>
      </c>
      <c r="F118" s="3">
        <v>-2880500000</v>
      </c>
      <c r="G118" s="3">
        <v>-2880509060</v>
      </c>
      <c r="T118">
        <v>1295887686</v>
      </c>
      <c r="U118">
        <v>1331858290</v>
      </c>
    </row>
    <row r="119" spans="1:21" ht="15">
      <c r="A119" s="7">
        <v>24</v>
      </c>
      <c r="B119" t="s">
        <v>4</v>
      </c>
      <c r="C119" s="3">
        <v>-146413119</v>
      </c>
      <c r="D119" s="5">
        <v>-146413119</v>
      </c>
      <c r="E119" s="3">
        <v>-113095585</v>
      </c>
      <c r="F119" s="3">
        <v>-146413119</v>
      </c>
      <c r="G119" s="3">
        <v>-146413119</v>
      </c>
      <c r="T119">
        <v>1020740580</v>
      </c>
      <c r="U119">
        <v>1054058114</v>
      </c>
    </row>
    <row r="120" spans="1:21" ht="15">
      <c r="A120" s="7">
        <v>2401</v>
      </c>
      <c r="B120" t="s">
        <v>450</v>
      </c>
      <c r="C120" s="3">
        <v>-7443702</v>
      </c>
      <c r="D120" s="5">
        <v>-7443702</v>
      </c>
      <c r="E120" s="3">
        <v>-8301330</v>
      </c>
      <c r="F120" s="3">
        <v>-7443702</v>
      </c>
      <c r="G120" s="3">
        <v>-7443702</v>
      </c>
      <c r="T120">
        <v>850580692</v>
      </c>
      <c r="U120">
        <v>849723064</v>
      </c>
    </row>
    <row r="121" spans="1:21" ht="15">
      <c r="A121" s="7">
        <v>240101</v>
      </c>
      <c r="B121" t="s">
        <v>451</v>
      </c>
      <c r="C121" s="3">
        <v>-7443702</v>
      </c>
      <c r="D121" s="5">
        <v>-7443702</v>
      </c>
      <c r="E121" s="3">
        <v>-8301330</v>
      </c>
      <c r="F121" s="3">
        <v>-7443702</v>
      </c>
      <c r="G121" s="3">
        <v>-7443702</v>
      </c>
      <c r="T121">
        <v>850580692</v>
      </c>
      <c r="U121">
        <v>849723064</v>
      </c>
    </row>
    <row r="122" spans="1:21" ht="15">
      <c r="A122" s="7">
        <v>24010101</v>
      </c>
      <c r="B122" t="s">
        <v>452</v>
      </c>
      <c r="C122" s="3">
        <v>-7443702</v>
      </c>
      <c r="D122" s="5">
        <v>-7443702</v>
      </c>
      <c r="E122" s="3">
        <v>-8301330</v>
      </c>
      <c r="F122" s="3">
        <v>-7443702</v>
      </c>
      <c r="G122" s="3">
        <v>-7443702</v>
      </c>
      <c r="T122">
        <v>850580692</v>
      </c>
      <c r="U122">
        <v>849723064</v>
      </c>
    </row>
    <row r="123" spans="1:21" ht="15">
      <c r="A123" s="7">
        <v>2407</v>
      </c>
      <c r="B123" t="s">
        <v>183</v>
      </c>
      <c r="C123" s="3">
        <v>-15220387</v>
      </c>
      <c r="D123" s="5">
        <v>-15220387</v>
      </c>
      <c r="E123" s="3">
        <v>-18403304</v>
      </c>
      <c r="F123" s="3">
        <v>-15220387</v>
      </c>
      <c r="G123" s="3">
        <v>-15220387</v>
      </c>
      <c r="T123">
        <v>7681813</v>
      </c>
      <c r="U123">
        <v>4498896</v>
      </c>
    </row>
    <row r="124" spans="1:21" ht="15">
      <c r="A124" s="7">
        <v>240790</v>
      </c>
      <c r="B124" t="s">
        <v>453</v>
      </c>
      <c r="C124" s="3">
        <v>-15220387</v>
      </c>
      <c r="D124" s="5">
        <v>-15220387</v>
      </c>
      <c r="E124" s="3">
        <v>-18403304</v>
      </c>
      <c r="F124" s="3">
        <v>-15220387</v>
      </c>
      <c r="G124" s="3">
        <v>-15220387</v>
      </c>
      <c r="T124">
        <v>7681813</v>
      </c>
      <c r="U124">
        <v>4498896</v>
      </c>
    </row>
    <row r="125" spans="1:21" ht="15">
      <c r="A125" s="7">
        <v>24079001</v>
      </c>
      <c r="B125" t="s">
        <v>454</v>
      </c>
      <c r="C125" s="3">
        <v>-12042622</v>
      </c>
      <c r="D125" s="5">
        <v>-12042622</v>
      </c>
      <c r="E125" s="3">
        <v>-15225539</v>
      </c>
      <c r="F125" s="3">
        <v>-12042622</v>
      </c>
      <c r="G125" s="3">
        <v>-12042622</v>
      </c>
      <c r="T125">
        <v>7681813</v>
      </c>
      <c r="U125">
        <v>4498896</v>
      </c>
    </row>
    <row r="126" spans="1:21" ht="15">
      <c r="A126" s="7">
        <v>24079003</v>
      </c>
      <c r="B126" t="s">
        <v>455</v>
      </c>
      <c r="C126" s="3">
        <v>-3004516</v>
      </c>
      <c r="D126" s="5">
        <v>-3004516</v>
      </c>
      <c r="E126" s="3">
        <v>-3004516</v>
      </c>
      <c r="F126" s="3">
        <v>-3004516</v>
      </c>
      <c r="G126" s="3">
        <v>-3004516</v>
      </c>
      <c r="T126">
        <v>0</v>
      </c>
      <c r="U126">
        <v>0</v>
      </c>
    </row>
    <row r="127" spans="1:21" ht="15">
      <c r="A127" s="7">
        <v>24079004</v>
      </c>
      <c r="B127" t="s">
        <v>456</v>
      </c>
      <c r="C127" s="3">
        <v>-173249</v>
      </c>
      <c r="D127" s="5">
        <v>-173249</v>
      </c>
      <c r="E127" s="3">
        <v>-173249</v>
      </c>
      <c r="F127" s="3">
        <v>-173249</v>
      </c>
      <c r="G127" s="3">
        <v>-173249</v>
      </c>
      <c r="T127">
        <v>0</v>
      </c>
      <c r="U127">
        <v>0</v>
      </c>
    </row>
    <row r="128" spans="1:21" ht="15">
      <c r="A128" s="7">
        <v>2424</v>
      </c>
      <c r="B128" t="s">
        <v>185</v>
      </c>
      <c r="C128" s="3">
        <v>-2646444</v>
      </c>
      <c r="D128" s="5">
        <v>-2646444</v>
      </c>
      <c r="E128" s="3">
        <v>-23448244</v>
      </c>
      <c r="F128" s="3">
        <v>-2646444</v>
      </c>
      <c r="G128" s="3">
        <v>-2646444</v>
      </c>
      <c r="T128">
        <v>76500857</v>
      </c>
      <c r="U128">
        <v>55699057</v>
      </c>
    </row>
    <row r="129" spans="1:21" ht="15">
      <c r="A129" s="7">
        <v>242401</v>
      </c>
      <c r="B129" t="s">
        <v>458</v>
      </c>
      <c r="C129" s="3">
        <v>-1280350</v>
      </c>
      <c r="D129" s="5">
        <v>-1280350</v>
      </c>
      <c r="E129" s="3">
        <v>-10402450</v>
      </c>
      <c r="F129" s="3">
        <v>-1280350</v>
      </c>
      <c r="G129" s="3">
        <v>-1280350</v>
      </c>
      <c r="T129">
        <v>18122300</v>
      </c>
      <c r="U129">
        <v>9000200</v>
      </c>
    </row>
    <row r="130" spans="1:21" ht="15">
      <c r="A130" s="7">
        <v>24240101</v>
      </c>
      <c r="B130" t="s">
        <v>459</v>
      </c>
      <c r="C130" s="3">
        <v>-833050</v>
      </c>
      <c r="D130" s="5">
        <v>-833050</v>
      </c>
      <c r="E130" s="3">
        <v>-8196050</v>
      </c>
      <c r="F130" s="3">
        <v>-833050</v>
      </c>
      <c r="G130" s="3">
        <v>-833050</v>
      </c>
      <c r="T130">
        <v>14611300</v>
      </c>
      <c r="U130">
        <v>7248300</v>
      </c>
    </row>
    <row r="131" spans="1:21" ht="15">
      <c r="A131" s="7">
        <v>24240102</v>
      </c>
      <c r="B131" t="s">
        <v>460</v>
      </c>
      <c r="C131" s="3">
        <v>-447300</v>
      </c>
      <c r="D131" s="5">
        <v>-447300</v>
      </c>
      <c r="E131" s="3">
        <v>-2206400</v>
      </c>
      <c r="F131" s="3">
        <v>-447300</v>
      </c>
      <c r="G131" s="3">
        <v>-447300</v>
      </c>
      <c r="T131">
        <v>3511000</v>
      </c>
      <c r="U131">
        <v>1751900</v>
      </c>
    </row>
    <row r="132" spans="1:21" ht="15">
      <c r="A132" s="7">
        <v>242402</v>
      </c>
      <c r="B132" t="s">
        <v>461</v>
      </c>
      <c r="C132" s="3">
        <v>-1366100</v>
      </c>
      <c r="D132" s="5">
        <v>-1366100</v>
      </c>
      <c r="E132" s="3">
        <v>-8729200</v>
      </c>
      <c r="F132" s="3">
        <v>-1366100</v>
      </c>
      <c r="G132" s="3">
        <v>-1366100</v>
      </c>
      <c r="T132">
        <v>14611400</v>
      </c>
      <c r="U132">
        <v>7248300</v>
      </c>
    </row>
    <row r="133" spans="1:21" ht="15">
      <c r="A133" s="7">
        <v>24240201</v>
      </c>
      <c r="B133" t="s">
        <v>462</v>
      </c>
      <c r="C133" s="3">
        <v>-1366100</v>
      </c>
      <c r="D133" s="5">
        <v>-1366100</v>
      </c>
      <c r="E133" s="3">
        <v>-8729200</v>
      </c>
      <c r="F133" s="3">
        <v>-1366100</v>
      </c>
      <c r="G133" s="3">
        <v>-1366100</v>
      </c>
      <c r="T133">
        <v>14611400</v>
      </c>
      <c r="U133">
        <v>7248300</v>
      </c>
    </row>
    <row r="134" spans="1:21" ht="15">
      <c r="A134" s="7">
        <v>242404</v>
      </c>
      <c r="B134" t="s">
        <v>463</v>
      </c>
      <c r="C134" s="3">
        <v>0</v>
      </c>
      <c r="D134" s="5">
        <v>0</v>
      </c>
      <c r="E134" s="3">
        <v>0</v>
      </c>
      <c r="F134" s="3">
        <v>0</v>
      </c>
      <c r="G134" s="3">
        <v>0</v>
      </c>
      <c r="T134">
        <v>109769</v>
      </c>
      <c r="U134">
        <v>109769</v>
      </c>
    </row>
    <row r="135" spans="1:21" ht="15">
      <c r="A135" s="7">
        <v>24240401</v>
      </c>
      <c r="B135" t="s">
        <v>464</v>
      </c>
      <c r="C135" s="3">
        <v>0</v>
      </c>
      <c r="D135" s="5">
        <v>0</v>
      </c>
      <c r="E135" s="3">
        <v>0</v>
      </c>
      <c r="F135" s="3">
        <v>0</v>
      </c>
      <c r="G135" s="3">
        <v>0</v>
      </c>
      <c r="T135">
        <v>109769</v>
      </c>
      <c r="U135">
        <v>109769</v>
      </c>
    </row>
    <row r="136" spans="1:21" ht="15">
      <c r="A136" s="7">
        <v>242405</v>
      </c>
      <c r="B136" t="s">
        <v>465</v>
      </c>
      <c r="C136" s="3">
        <v>0</v>
      </c>
      <c r="D136" s="5">
        <v>0</v>
      </c>
      <c r="E136" s="3">
        <v>0</v>
      </c>
      <c r="F136" s="3">
        <v>0</v>
      </c>
      <c r="G136" s="3">
        <v>0</v>
      </c>
      <c r="T136">
        <v>737000</v>
      </c>
      <c r="U136">
        <v>737000</v>
      </c>
    </row>
    <row r="137" spans="1:21" ht="15">
      <c r="A137" s="7">
        <v>24240501</v>
      </c>
      <c r="B137" t="s">
        <v>466</v>
      </c>
      <c r="C137" s="3">
        <v>0</v>
      </c>
      <c r="D137" s="5">
        <v>0</v>
      </c>
      <c r="E137" s="3">
        <v>0</v>
      </c>
      <c r="F137" s="3">
        <v>0</v>
      </c>
      <c r="G137" s="3">
        <v>0</v>
      </c>
      <c r="T137">
        <v>737000</v>
      </c>
      <c r="U137">
        <v>737000</v>
      </c>
    </row>
    <row r="138" spans="1:21" ht="15">
      <c r="A138" s="7">
        <v>242407</v>
      </c>
      <c r="B138" t="s">
        <v>467</v>
      </c>
      <c r="C138" s="3">
        <v>6</v>
      </c>
      <c r="D138" s="5">
        <v>6</v>
      </c>
      <c r="E138" s="3">
        <v>6</v>
      </c>
      <c r="F138" s="3">
        <v>6</v>
      </c>
      <c r="G138" s="3">
        <v>6</v>
      </c>
      <c r="T138">
        <v>10068354</v>
      </c>
      <c r="U138">
        <v>10068354</v>
      </c>
    </row>
    <row r="139" spans="1:21" ht="15">
      <c r="A139" s="7">
        <v>24240701</v>
      </c>
      <c r="B139" t="s">
        <v>190</v>
      </c>
      <c r="C139" s="3">
        <v>6</v>
      </c>
      <c r="D139" s="5">
        <v>6</v>
      </c>
      <c r="E139" s="3">
        <v>6</v>
      </c>
      <c r="F139" s="3">
        <v>6</v>
      </c>
      <c r="G139" s="3">
        <v>6</v>
      </c>
      <c r="T139">
        <v>10068354</v>
      </c>
      <c r="U139">
        <v>10068354</v>
      </c>
    </row>
    <row r="140" spans="1:21" ht="15">
      <c r="A140" s="7">
        <v>242408</v>
      </c>
      <c r="B140" t="s">
        <v>468</v>
      </c>
      <c r="C140" s="3">
        <v>0</v>
      </c>
      <c r="D140" s="5">
        <v>0</v>
      </c>
      <c r="E140" s="3">
        <v>0</v>
      </c>
      <c r="F140" s="3">
        <v>0</v>
      </c>
      <c r="G140" s="3">
        <v>0</v>
      </c>
      <c r="T140">
        <v>275100</v>
      </c>
      <c r="U140">
        <v>275100</v>
      </c>
    </row>
    <row r="141" spans="1:21" ht="15">
      <c r="A141" s="7">
        <v>24240801</v>
      </c>
      <c r="B141" t="s">
        <v>469</v>
      </c>
      <c r="C141" s="3">
        <v>0</v>
      </c>
      <c r="D141" s="5">
        <v>0</v>
      </c>
      <c r="E141" s="3">
        <v>0</v>
      </c>
      <c r="F141" s="3">
        <v>0</v>
      </c>
      <c r="G141" s="3">
        <v>0</v>
      </c>
      <c r="T141">
        <v>275100</v>
      </c>
      <c r="U141">
        <v>275100</v>
      </c>
    </row>
    <row r="142" spans="1:21" ht="15">
      <c r="A142" s="7">
        <v>242411</v>
      </c>
      <c r="B142" t="s">
        <v>470</v>
      </c>
      <c r="C142" s="3">
        <v>0</v>
      </c>
      <c r="D142" s="5">
        <v>0</v>
      </c>
      <c r="E142" s="3">
        <v>0</v>
      </c>
      <c r="F142" s="3">
        <v>0</v>
      </c>
      <c r="G142" s="3">
        <v>0</v>
      </c>
      <c r="T142">
        <v>226560</v>
      </c>
      <c r="U142">
        <v>226560</v>
      </c>
    </row>
    <row r="143" spans="1:21" ht="15">
      <c r="A143" s="7">
        <v>24241101</v>
      </c>
      <c r="B143" t="s">
        <v>471</v>
      </c>
      <c r="C143" s="3">
        <v>0</v>
      </c>
      <c r="D143" s="5">
        <v>0</v>
      </c>
      <c r="E143" s="3">
        <v>0</v>
      </c>
      <c r="F143" s="3">
        <v>0</v>
      </c>
      <c r="G143" s="3">
        <v>0</v>
      </c>
      <c r="T143">
        <v>226560</v>
      </c>
      <c r="U143">
        <v>226560</v>
      </c>
    </row>
    <row r="144" spans="1:21" ht="15">
      <c r="A144" s="7">
        <v>242413</v>
      </c>
      <c r="B144" t="s">
        <v>472</v>
      </c>
      <c r="C144" s="3">
        <v>0</v>
      </c>
      <c r="D144" s="5">
        <v>0</v>
      </c>
      <c r="E144" s="3">
        <v>0</v>
      </c>
      <c r="F144" s="3">
        <v>0</v>
      </c>
      <c r="G144" s="3">
        <v>0</v>
      </c>
      <c r="T144">
        <v>6528774</v>
      </c>
      <c r="U144">
        <v>6528774</v>
      </c>
    </row>
    <row r="145" spans="1:21" ht="15">
      <c r="A145" s="7">
        <v>24241301</v>
      </c>
      <c r="B145" t="s">
        <v>473</v>
      </c>
      <c r="C145" s="3">
        <v>0</v>
      </c>
      <c r="D145" s="5">
        <v>0</v>
      </c>
      <c r="E145" s="3">
        <v>0</v>
      </c>
      <c r="F145" s="3">
        <v>0</v>
      </c>
      <c r="G145" s="3">
        <v>0</v>
      </c>
      <c r="T145">
        <v>6528774</v>
      </c>
      <c r="U145">
        <v>6528774</v>
      </c>
    </row>
    <row r="146" spans="1:21" ht="15">
      <c r="A146" s="7">
        <v>242490</v>
      </c>
      <c r="B146" t="s">
        <v>474</v>
      </c>
      <c r="C146" s="3">
        <v>0</v>
      </c>
      <c r="D146" s="5">
        <v>0</v>
      </c>
      <c r="E146" s="3">
        <v>-4316600</v>
      </c>
      <c r="F146" s="3">
        <v>0</v>
      </c>
      <c r="G146" s="3">
        <v>0</v>
      </c>
      <c r="T146">
        <v>25821600</v>
      </c>
      <c r="U146">
        <v>21505000</v>
      </c>
    </row>
    <row r="147" spans="1:21" ht="15">
      <c r="A147" s="7">
        <v>24249001</v>
      </c>
      <c r="B147" t="s">
        <v>475</v>
      </c>
      <c r="C147" s="3">
        <v>0</v>
      </c>
      <c r="D147" s="5">
        <v>0</v>
      </c>
      <c r="E147" s="3">
        <v>-1541900</v>
      </c>
      <c r="F147" s="3">
        <v>0</v>
      </c>
      <c r="G147" s="3">
        <v>0</v>
      </c>
      <c r="T147">
        <v>3112500</v>
      </c>
      <c r="U147">
        <v>1570600</v>
      </c>
    </row>
    <row r="148" spans="1:21" ht="15">
      <c r="A148" s="7">
        <v>24249002</v>
      </c>
      <c r="B148" t="s">
        <v>476</v>
      </c>
      <c r="C148" s="3">
        <v>0</v>
      </c>
      <c r="D148" s="5">
        <v>0</v>
      </c>
      <c r="E148" s="3">
        <v>-2774700</v>
      </c>
      <c r="F148" s="3">
        <v>0</v>
      </c>
      <c r="G148" s="3">
        <v>0</v>
      </c>
      <c r="T148">
        <v>22709100</v>
      </c>
      <c r="U148">
        <v>19934400</v>
      </c>
    </row>
    <row r="149" spans="1:21" ht="15">
      <c r="A149" s="7">
        <v>2436</v>
      </c>
      <c r="B149" t="s">
        <v>477</v>
      </c>
      <c r="C149" s="3">
        <v>-93709998</v>
      </c>
      <c r="D149" s="5">
        <v>-93709998</v>
      </c>
      <c r="E149" s="3">
        <v>-44729793</v>
      </c>
      <c r="F149" s="3">
        <v>-93709998</v>
      </c>
      <c r="G149" s="3">
        <v>-93709998</v>
      </c>
      <c r="T149">
        <v>38860254</v>
      </c>
      <c r="U149">
        <v>87840459</v>
      </c>
    </row>
    <row r="150" spans="1:21" ht="15">
      <c r="A150" s="7">
        <v>243603</v>
      </c>
      <c r="B150" t="s">
        <v>478</v>
      </c>
      <c r="C150" s="3">
        <v>-2725547</v>
      </c>
      <c r="D150" s="5">
        <v>-2725547</v>
      </c>
      <c r="E150" s="3">
        <v>-2877642</v>
      </c>
      <c r="F150" s="3">
        <v>-2725547</v>
      </c>
      <c r="G150" s="3">
        <v>-2725547</v>
      </c>
      <c r="T150">
        <v>2877000</v>
      </c>
      <c r="U150">
        <v>2724905</v>
      </c>
    </row>
    <row r="151" spans="1:21" ht="15">
      <c r="A151" s="7">
        <v>24360302</v>
      </c>
      <c r="B151" t="s">
        <v>480</v>
      </c>
      <c r="C151" s="3">
        <v>-2725547</v>
      </c>
      <c r="D151" s="5">
        <v>-2725547</v>
      </c>
      <c r="E151" s="3">
        <v>-2877642</v>
      </c>
      <c r="F151" s="3">
        <v>-2725547</v>
      </c>
      <c r="G151" s="3">
        <v>-2725547</v>
      </c>
      <c r="T151">
        <v>2877000</v>
      </c>
      <c r="U151">
        <v>2724905</v>
      </c>
    </row>
    <row r="152" spans="1:21" ht="15">
      <c r="A152" s="7">
        <v>243605</v>
      </c>
      <c r="B152" t="s">
        <v>481</v>
      </c>
      <c r="C152" s="3">
        <v>-17406038</v>
      </c>
      <c r="D152" s="5">
        <v>-17406038</v>
      </c>
      <c r="E152" s="3">
        <v>-656316</v>
      </c>
      <c r="F152" s="3">
        <v>-17406038</v>
      </c>
      <c r="G152" s="3">
        <v>-17406038</v>
      </c>
      <c r="T152">
        <v>657000</v>
      </c>
      <c r="U152">
        <v>17406722</v>
      </c>
    </row>
    <row r="153" spans="1:21" ht="15">
      <c r="A153" s="7">
        <v>24360502</v>
      </c>
      <c r="B153" t="s">
        <v>483</v>
      </c>
      <c r="C153" s="3">
        <v>-15849</v>
      </c>
      <c r="D153" s="5">
        <v>-15849</v>
      </c>
      <c r="E153" s="3">
        <v>-60475</v>
      </c>
      <c r="F153" s="3">
        <v>-15849</v>
      </c>
      <c r="G153" s="3">
        <v>-15849</v>
      </c>
      <c r="T153">
        <v>61000</v>
      </c>
      <c r="U153">
        <v>16374</v>
      </c>
    </row>
    <row r="154" spans="1:21" ht="15">
      <c r="A154" s="7">
        <v>24360503</v>
      </c>
      <c r="B154" t="s">
        <v>484</v>
      </c>
      <c r="C154" s="3">
        <v>-525186</v>
      </c>
      <c r="D154" s="5">
        <v>-525186</v>
      </c>
      <c r="E154" s="3">
        <v>-596267</v>
      </c>
      <c r="F154" s="3">
        <v>-525186</v>
      </c>
      <c r="G154" s="3">
        <v>-525186</v>
      </c>
      <c r="T154">
        <v>596000</v>
      </c>
      <c r="U154">
        <v>524919</v>
      </c>
    </row>
    <row r="155" spans="1:21" ht="15">
      <c r="A155" s="7">
        <v>24360504</v>
      </c>
      <c r="B155" t="s">
        <v>485</v>
      </c>
      <c r="C155" s="3">
        <v>-16865003</v>
      </c>
      <c r="D155" s="5">
        <v>-16865003</v>
      </c>
      <c r="E155" s="3">
        <v>426</v>
      </c>
      <c r="F155" s="3">
        <v>-16865003</v>
      </c>
      <c r="G155" s="3">
        <v>-16865003</v>
      </c>
      <c r="T155">
        <v>0</v>
      </c>
      <c r="U155">
        <v>16865429</v>
      </c>
    </row>
    <row r="156" spans="1:21" ht="15">
      <c r="A156" s="7">
        <v>243606</v>
      </c>
      <c r="B156" t="s">
        <v>486</v>
      </c>
      <c r="C156" s="3">
        <v>-117148</v>
      </c>
      <c r="D156" s="5">
        <v>-117148</v>
      </c>
      <c r="E156" s="3">
        <v>-116773</v>
      </c>
      <c r="F156" s="3">
        <v>-117148</v>
      </c>
      <c r="G156" s="3">
        <v>-117148</v>
      </c>
      <c r="T156">
        <v>116000</v>
      </c>
      <c r="U156">
        <v>116375</v>
      </c>
    </row>
    <row r="157" spans="1:21" ht="15">
      <c r="A157" s="7">
        <v>24360601</v>
      </c>
      <c r="B157" t="s">
        <v>487</v>
      </c>
      <c r="C157" s="3">
        <v>-117148</v>
      </c>
      <c r="D157" s="5">
        <v>-117148</v>
      </c>
      <c r="E157" s="3">
        <v>-116773</v>
      </c>
      <c r="F157" s="3">
        <v>-117148</v>
      </c>
      <c r="G157" s="3">
        <v>-117148</v>
      </c>
      <c r="T157">
        <v>116000</v>
      </c>
      <c r="U157">
        <v>116375</v>
      </c>
    </row>
    <row r="158" spans="1:21" ht="15">
      <c r="A158" s="7">
        <v>243608</v>
      </c>
      <c r="B158" t="s">
        <v>488</v>
      </c>
      <c r="C158" s="3">
        <v>-393</v>
      </c>
      <c r="D158" s="5">
        <v>-393</v>
      </c>
      <c r="E158" s="3">
        <v>-660393</v>
      </c>
      <c r="F158" s="3">
        <v>-393</v>
      </c>
      <c r="G158" s="3">
        <v>-393</v>
      </c>
      <c r="T158">
        <v>660000</v>
      </c>
      <c r="U158">
        <v>0</v>
      </c>
    </row>
    <row r="159" spans="1:21" ht="15">
      <c r="A159" s="7">
        <v>24360802</v>
      </c>
      <c r="B159" t="s">
        <v>489</v>
      </c>
      <c r="C159" s="3">
        <v>-393</v>
      </c>
      <c r="D159" s="5">
        <v>-393</v>
      </c>
      <c r="E159" s="3">
        <v>-660393</v>
      </c>
      <c r="F159" s="3">
        <v>-393</v>
      </c>
      <c r="G159" s="3">
        <v>-393</v>
      </c>
      <c r="T159">
        <v>660000</v>
      </c>
      <c r="U159">
        <v>0</v>
      </c>
    </row>
    <row r="160" spans="1:21" ht="15">
      <c r="A160" s="7">
        <v>243615</v>
      </c>
      <c r="B160" t="s">
        <v>492</v>
      </c>
      <c r="C160" s="3">
        <v>-34206854</v>
      </c>
      <c r="D160" s="5">
        <v>-34206854</v>
      </c>
      <c r="E160" s="3">
        <v>-15283020</v>
      </c>
      <c r="F160" s="3">
        <v>-34206854</v>
      </c>
      <c r="G160" s="3">
        <v>-34206854</v>
      </c>
      <c r="T160">
        <v>15302000</v>
      </c>
      <c r="U160">
        <v>34225834</v>
      </c>
    </row>
    <row r="161" spans="1:21" ht="15">
      <c r="A161" s="7">
        <v>24361501</v>
      </c>
      <c r="B161" t="s">
        <v>493</v>
      </c>
      <c r="C161" s="3">
        <v>-24238358</v>
      </c>
      <c r="D161" s="5">
        <v>-24238358</v>
      </c>
      <c r="E161" s="3">
        <v>-6734972</v>
      </c>
      <c r="F161" s="3">
        <v>-24238358</v>
      </c>
      <c r="G161" s="3">
        <v>-24238358</v>
      </c>
      <c r="T161">
        <v>6735000</v>
      </c>
      <c r="U161">
        <v>24238386</v>
      </c>
    </row>
    <row r="162" spans="1:21" ht="15">
      <c r="A162" s="7">
        <v>24361502</v>
      </c>
      <c r="B162" t="s">
        <v>494</v>
      </c>
      <c r="C162" s="3">
        <v>-9968497</v>
      </c>
      <c r="D162" s="5">
        <v>-9968497</v>
      </c>
      <c r="E162" s="3">
        <v>-8548049</v>
      </c>
      <c r="F162" s="3">
        <v>-9968497</v>
      </c>
      <c r="G162" s="3">
        <v>-9968497</v>
      </c>
      <c r="T162">
        <v>8567000</v>
      </c>
      <c r="U162">
        <v>9987448</v>
      </c>
    </row>
    <row r="163" spans="1:21" ht="15">
      <c r="A163" s="7">
        <v>243625</v>
      </c>
      <c r="B163" t="s">
        <v>495</v>
      </c>
      <c r="C163" s="3">
        <v>-9191638</v>
      </c>
      <c r="D163" s="5">
        <v>-9191638</v>
      </c>
      <c r="E163" s="3">
        <v>-1445591</v>
      </c>
      <c r="F163" s="3">
        <v>-9191638</v>
      </c>
      <c r="G163" s="3">
        <v>-9191638</v>
      </c>
      <c r="T163">
        <v>1446000</v>
      </c>
      <c r="U163">
        <v>9192047</v>
      </c>
    </row>
    <row r="164" spans="1:21" ht="15">
      <c r="A164" s="7">
        <v>24362501</v>
      </c>
      <c r="B164" t="s">
        <v>496</v>
      </c>
      <c r="C164" s="3">
        <v>-9191638</v>
      </c>
      <c r="D164" s="5">
        <v>-9191638</v>
      </c>
      <c r="E164" s="3">
        <v>-1445591</v>
      </c>
      <c r="F164" s="3">
        <v>-9191638</v>
      </c>
      <c r="G164" s="3">
        <v>-9191638</v>
      </c>
      <c r="T164">
        <v>1446000</v>
      </c>
      <c r="U164">
        <v>9192047</v>
      </c>
    </row>
    <row r="165" spans="1:21" ht="15">
      <c r="A165" s="7">
        <v>243626</v>
      </c>
      <c r="B165" t="s">
        <v>497</v>
      </c>
      <c r="C165" s="3">
        <v>-424910</v>
      </c>
      <c r="D165" s="5">
        <v>-424910</v>
      </c>
      <c r="E165" s="3">
        <v>793</v>
      </c>
      <c r="F165" s="3">
        <v>-424910</v>
      </c>
      <c r="G165" s="3">
        <v>-424910</v>
      </c>
      <c r="T165">
        <v>0</v>
      </c>
      <c r="U165">
        <v>425703</v>
      </c>
    </row>
    <row r="166" spans="1:21" ht="15">
      <c r="A166" s="7">
        <v>24362601</v>
      </c>
      <c r="B166" t="s">
        <v>498</v>
      </c>
      <c r="C166" s="3">
        <v>-424910</v>
      </c>
      <c r="D166" s="5">
        <v>-424910</v>
      </c>
      <c r="E166" s="3">
        <v>793</v>
      </c>
      <c r="F166" s="3">
        <v>-424910</v>
      </c>
      <c r="G166" s="3">
        <v>-424910</v>
      </c>
      <c r="T166">
        <v>0</v>
      </c>
      <c r="U166">
        <v>425703</v>
      </c>
    </row>
    <row r="167" spans="1:21" ht="15">
      <c r="A167" s="7">
        <v>243627</v>
      </c>
      <c r="B167" t="s">
        <v>499</v>
      </c>
      <c r="C167" s="3">
        <v>-12905413</v>
      </c>
      <c r="D167" s="5">
        <v>-12905413</v>
      </c>
      <c r="E167" s="3">
        <v>-5390320</v>
      </c>
      <c r="F167" s="3">
        <v>-12905413</v>
      </c>
      <c r="G167" s="3">
        <v>-12905413</v>
      </c>
      <c r="T167">
        <v>1254</v>
      </c>
      <c r="U167">
        <v>7516347</v>
      </c>
    </row>
    <row r="168" spans="1:21" ht="15">
      <c r="A168" s="7">
        <v>24362701</v>
      </c>
      <c r="B168" t="s">
        <v>500</v>
      </c>
      <c r="C168" s="3">
        <v>-12905413</v>
      </c>
      <c r="D168" s="5">
        <v>-12905413</v>
      </c>
      <c r="E168" s="3">
        <v>-5390320</v>
      </c>
      <c r="F168" s="3">
        <v>-12905413</v>
      </c>
      <c r="G168" s="3">
        <v>-12905413</v>
      </c>
      <c r="T168">
        <v>1254</v>
      </c>
      <c r="U168">
        <v>7516347</v>
      </c>
    </row>
    <row r="169" spans="1:21" ht="15">
      <c r="A169" s="7">
        <v>243630</v>
      </c>
      <c r="B169" t="s">
        <v>501</v>
      </c>
      <c r="C169" s="3">
        <v>-16031724</v>
      </c>
      <c r="D169" s="5">
        <v>-16031724</v>
      </c>
      <c r="E169" s="3">
        <v>-17600198</v>
      </c>
      <c r="F169" s="3">
        <v>-16031724</v>
      </c>
      <c r="G169" s="3">
        <v>-16031724</v>
      </c>
      <c r="T169">
        <v>17601000</v>
      </c>
      <c r="U169">
        <v>16032526</v>
      </c>
    </row>
    <row r="170" spans="1:21" ht="15">
      <c r="A170" s="7">
        <v>24363001</v>
      </c>
      <c r="B170" t="s">
        <v>502</v>
      </c>
      <c r="C170" s="3">
        <v>-3056860</v>
      </c>
      <c r="D170" s="5">
        <v>-3056860</v>
      </c>
      <c r="E170" s="3">
        <v>-2855889</v>
      </c>
      <c r="F170" s="3">
        <v>-3056860</v>
      </c>
      <c r="G170" s="3">
        <v>-3056860</v>
      </c>
      <c r="T170">
        <v>2856000</v>
      </c>
      <c r="U170">
        <v>3056971</v>
      </c>
    </row>
    <row r="171" spans="1:21" ht="15">
      <c r="A171" s="7">
        <v>24363002</v>
      </c>
      <c r="B171" t="s">
        <v>503</v>
      </c>
      <c r="C171" s="3">
        <v>-1710673</v>
      </c>
      <c r="D171" s="5">
        <v>-1710673</v>
      </c>
      <c r="E171" s="3">
        <v>-1000424</v>
      </c>
      <c r="F171" s="3">
        <v>-1710673</v>
      </c>
      <c r="G171" s="3">
        <v>-1710673</v>
      </c>
      <c r="T171">
        <v>1000000</v>
      </c>
      <c r="U171">
        <v>1710249</v>
      </c>
    </row>
    <row r="172" spans="1:21" ht="15">
      <c r="A172" s="7">
        <v>24363003</v>
      </c>
      <c r="B172" t="s">
        <v>504</v>
      </c>
      <c r="C172" s="3">
        <v>-1110629</v>
      </c>
      <c r="D172" s="5">
        <v>-1110629</v>
      </c>
      <c r="E172" s="3">
        <v>-2221086</v>
      </c>
      <c r="F172" s="3">
        <v>-1110629</v>
      </c>
      <c r="G172" s="3">
        <v>-1110629</v>
      </c>
      <c r="T172">
        <v>2221000</v>
      </c>
      <c r="U172">
        <v>1110543</v>
      </c>
    </row>
    <row r="173" spans="1:21" ht="15">
      <c r="A173" s="7">
        <v>24363004</v>
      </c>
      <c r="B173" t="s">
        <v>505</v>
      </c>
      <c r="C173" s="3">
        <v>-809459</v>
      </c>
      <c r="D173" s="5">
        <v>-809459</v>
      </c>
      <c r="E173" s="3">
        <v>-809911</v>
      </c>
      <c r="F173" s="3">
        <v>-809459</v>
      </c>
      <c r="G173" s="3">
        <v>-809459</v>
      </c>
      <c r="T173">
        <v>811000</v>
      </c>
      <c r="U173">
        <v>810548</v>
      </c>
    </row>
    <row r="174" spans="1:21" ht="15">
      <c r="A174" s="7">
        <v>24363005</v>
      </c>
      <c r="B174" t="s">
        <v>506</v>
      </c>
      <c r="C174" s="3">
        <v>-9344103</v>
      </c>
      <c r="D174" s="5">
        <v>-9344103</v>
      </c>
      <c r="E174" s="3">
        <v>-10712888</v>
      </c>
      <c r="F174" s="3">
        <v>-9344103</v>
      </c>
      <c r="G174" s="3">
        <v>-9344103</v>
      </c>
      <c r="T174">
        <v>10713000</v>
      </c>
      <c r="U174">
        <v>9344215</v>
      </c>
    </row>
    <row r="175" spans="1:21" ht="15">
      <c r="A175" s="7">
        <v>243631</v>
      </c>
      <c r="B175" t="s">
        <v>507</v>
      </c>
      <c r="C175" s="3">
        <v>-700333</v>
      </c>
      <c r="D175" s="5">
        <v>-700333</v>
      </c>
      <c r="E175" s="3">
        <v>-700333</v>
      </c>
      <c r="F175" s="3">
        <v>-700333</v>
      </c>
      <c r="G175" s="3">
        <v>-700333</v>
      </c>
      <c r="T175">
        <v>200000</v>
      </c>
      <c r="U175">
        <v>200000</v>
      </c>
    </row>
    <row r="176" spans="1:21" ht="15">
      <c r="A176" s="7">
        <v>24363106</v>
      </c>
      <c r="B176" t="s">
        <v>508</v>
      </c>
      <c r="C176" s="3">
        <v>-700333</v>
      </c>
      <c r="D176" s="5">
        <v>-700333</v>
      </c>
      <c r="E176" s="3">
        <v>-700333</v>
      </c>
      <c r="F176" s="3">
        <v>-700333</v>
      </c>
      <c r="G176" s="3">
        <v>-700333</v>
      </c>
      <c r="T176">
        <v>200000</v>
      </c>
      <c r="U176">
        <v>200000</v>
      </c>
    </row>
    <row r="177" spans="1:21" ht="15">
      <c r="A177" s="7">
        <v>2440</v>
      </c>
      <c r="B177" t="s">
        <v>204</v>
      </c>
      <c r="C177" s="3">
        <v>-27026588</v>
      </c>
      <c r="D177" s="5">
        <v>-27026588</v>
      </c>
      <c r="E177" s="3">
        <v>-12299337</v>
      </c>
      <c r="F177" s="3">
        <v>-27026588</v>
      </c>
      <c r="G177" s="3">
        <v>-27026588</v>
      </c>
      <c r="T177">
        <v>12534011</v>
      </c>
      <c r="U177">
        <v>27261262</v>
      </c>
    </row>
    <row r="178" spans="1:21" ht="15">
      <c r="A178" s="7">
        <v>244023</v>
      </c>
      <c r="B178" t="s">
        <v>512</v>
      </c>
      <c r="C178" s="3">
        <v>-744980</v>
      </c>
      <c r="D178" s="5">
        <v>-744980</v>
      </c>
      <c r="E178" s="3">
        <v>0</v>
      </c>
      <c r="F178" s="3">
        <v>-744980</v>
      </c>
      <c r="G178" s="3">
        <v>-744980</v>
      </c>
      <c r="T178">
        <v>0</v>
      </c>
      <c r="U178">
        <v>744980</v>
      </c>
    </row>
    <row r="179" spans="1:21" ht="15">
      <c r="A179" s="7">
        <v>24402301</v>
      </c>
      <c r="B179" t="s">
        <v>513</v>
      </c>
      <c r="C179" s="3">
        <v>-744980</v>
      </c>
      <c r="D179" s="5">
        <v>-744980</v>
      </c>
      <c r="E179" s="3">
        <v>0</v>
      </c>
      <c r="F179" s="3">
        <v>-744980</v>
      </c>
      <c r="G179" s="3">
        <v>-744980</v>
      </c>
      <c r="T179">
        <v>0</v>
      </c>
      <c r="U179">
        <v>744980</v>
      </c>
    </row>
    <row r="180" spans="1:21" ht="15">
      <c r="A180" s="7">
        <v>244035</v>
      </c>
      <c r="B180" t="s">
        <v>514</v>
      </c>
      <c r="C180" s="3">
        <v>-26281608</v>
      </c>
      <c r="D180" s="5">
        <v>-26281608</v>
      </c>
      <c r="E180" s="3">
        <v>-12299337</v>
      </c>
      <c r="F180" s="3">
        <v>-26281608</v>
      </c>
      <c r="G180" s="3">
        <v>-26281608</v>
      </c>
      <c r="T180">
        <v>12534011</v>
      </c>
      <c r="U180">
        <v>26516282</v>
      </c>
    </row>
    <row r="181" spans="1:21" ht="15">
      <c r="A181" s="7">
        <v>24403501</v>
      </c>
      <c r="B181" t="s">
        <v>515</v>
      </c>
      <c r="C181" s="3">
        <v>-5460238</v>
      </c>
      <c r="D181" s="5">
        <v>-5460238</v>
      </c>
      <c r="E181" s="3">
        <v>-1599672</v>
      </c>
      <c r="F181" s="3">
        <v>-5460238</v>
      </c>
      <c r="G181" s="3">
        <v>-5460238</v>
      </c>
      <c r="T181">
        <v>1671503</v>
      </c>
      <c r="U181">
        <v>5532069</v>
      </c>
    </row>
    <row r="182" spans="1:21" ht="15">
      <c r="A182" s="7">
        <v>24403502</v>
      </c>
      <c r="B182" t="s">
        <v>516</v>
      </c>
      <c r="C182" s="3">
        <v>-4133957</v>
      </c>
      <c r="D182" s="5">
        <v>-4133957</v>
      </c>
      <c r="E182" s="3">
        <v>-2139704</v>
      </c>
      <c r="F182" s="3">
        <v>-4133957</v>
      </c>
      <c r="G182" s="3">
        <v>-4133957</v>
      </c>
      <c r="T182">
        <v>2172502</v>
      </c>
      <c r="U182">
        <v>4166755</v>
      </c>
    </row>
    <row r="183" spans="1:21" ht="15">
      <c r="A183" s="7">
        <v>24403503</v>
      </c>
      <c r="B183" t="s">
        <v>517</v>
      </c>
      <c r="C183" s="3">
        <v>-16536653</v>
      </c>
      <c r="D183" s="5">
        <v>-16536653</v>
      </c>
      <c r="E183" s="3">
        <v>-8559762</v>
      </c>
      <c r="F183" s="3">
        <v>-16536653</v>
      </c>
      <c r="G183" s="3">
        <v>-16536653</v>
      </c>
      <c r="T183">
        <v>8690006</v>
      </c>
      <c r="U183">
        <v>16666897</v>
      </c>
    </row>
    <row r="184" spans="1:21" ht="15">
      <c r="A184" s="7">
        <v>24403504</v>
      </c>
      <c r="B184" t="s">
        <v>518</v>
      </c>
      <c r="C184" s="3">
        <v>-150760</v>
      </c>
      <c r="D184" s="5">
        <v>-150760</v>
      </c>
      <c r="E184" s="3">
        <v>-199</v>
      </c>
      <c r="F184" s="3">
        <v>-150760</v>
      </c>
      <c r="G184" s="3">
        <v>-150760</v>
      </c>
      <c r="T184">
        <v>0</v>
      </c>
      <c r="U184">
        <v>150561</v>
      </c>
    </row>
    <row r="185" spans="1:21" ht="15">
      <c r="A185" s="7">
        <v>2445</v>
      </c>
      <c r="B185" t="s">
        <v>519</v>
      </c>
      <c r="C185" s="3">
        <v>0</v>
      </c>
      <c r="D185" s="5">
        <v>0</v>
      </c>
      <c r="E185" s="3">
        <v>-301477</v>
      </c>
      <c r="F185" s="3">
        <v>0</v>
      </c>
      <c r="G185" s="3">
        <v>0</v>
      </c>
      <c r="T185">
        <v>302000</v>
      </c>
      <c r="U185">
        <v>523</v>
      </c>
    </row>
    <row r="186" spans="1:21" ht="15">
      <c r="A186" s="7">
        <v>244502</v>
      </c>
      <c r="B186" t="s">
        <v>520</v>
      </c>
      <c r="C186" s="3">
        <v>0</v>
      </c>
      <c r="D186" s="5">
        <v>0</v>
      </c>
      <c r="E186" s="3">
        <v>-301477</v>
      </c>
      <c r="F186" s="3">
        <v>0</v>
      </c>
      <c r="G186" s="3">
        <v>0</v>
      </c>
      <c r="T186">
        <v>302000</v>
      </c>
      <c r="U186">
        <v>523</v>
      </c>
    </row>
    <row r="187" spans="1:21" ht="15">
      <c r="A187" s="7">
        <v>24450201</v>
      </c>
      <c r="B187" t="s">
        <v>521</v>
      </c>
      <c r="C187" s="3">
        <v>0</v>
      </c>
      <c r="D187" s="5">
        <v>0</v>
      </c>
      <c r="E187" s="3">
        <v>-301477</v>
      </c>
      <c r="F187" s="3">
        <v>0</v>
      </c>
      <c r="G187" s="3">
        <v>0</v>
      </c>
      <c r="T187">
        <v>302000</v>
      </c>
      <c r="U187">
        <v>523</v>
      </c>
    </row>
    <row r="188" spans="1:21" ht="15">
      <c r="A188" s="7">
        <v>2490</v>
      </c>
      <c r="B188" t="s">
        <v>207</v>
      </c>
      <c r="C188" s="3">
        <v>-366000</v>
      </c>
      <c r="D188" s="5">
        <v>-366000</v>
      </c>
      <c r="E188" s="3">
        <v>-5612100</v>
      </c>
      <c r="F188" s="3">
        <v>-366000</v>
      </c>
      <c r="G188" s="3">
        <v>-366000</v>
      </c>
      <c r="T188">
        <v>34280953</v>
      </c>
      <c r="U188">
        <v>29034853</v>
      </c>
    </row>
    <row r="189" spans="1:21" ht="15">
      <c r="A189" s="7">
        <v>249050</v>
      </c>
      <c r="B189" t="s">
        <v>523</v>
      </c>
      <c r="C189" s="3">
        <v>0</v>
      </c>
      <c r="D189" s="5">
        <v>0</v>
      </c>
      <c r="E189" s="3">
        <v>-5612100</v>
      </c>
      <c r="F189" s="3">
        <v>0</v>
      </c>
      <c r="G189" s="3">
        <v>0</v>
      </c>
      <c r="T189">
        <v>28389200</v>
      </c>
      <c r="U189">
        <v>22777100</v>
      </c>
    </row>
    <row r="190" spans="1:21" ht="15">
      <c r="A190" s="7">
        <v>24905001</v>
      </c>
      <c r="B190" t="s">
        <v>524</v>
      </c>
      <c r="C190" s="3">
        <v>0</v>
      </c>
      <c r="D190" s="5">
        <v>0</v>
      </c>
      <c r="E190" s="3">
        <v>-3190100</v>
      </c>
      <c r="F190" s="3">
        <v>0</v>
      </c>
      <c r="G190" s="3">
        <v>0</v>
      </c>
      <c r="T190">
        <v>17032900</v>
      </c>
      <c r="U190">
        <v>13842800</v>
      </c>
    </row>
    <row r="191" spans="1:21" ht="15">
      <c r="A191" s="7">
        <v>24905002</v>
      </c>
      <c r="B191" t="s">
        <v>525</v>
      </c>
      <c r="C191" s="3">
        <v>0</v>
      </c>
      <c r="D191" s="5">
        <v>0</v>
      </c>
      <c r="E191" s="3">
        <v>-2422000</v>
      </c>
      <c r="F191" s="3">
        <v>0</v>
      </c>
      <c r="G191" s="3">
        <v>0</v>
      </c>
      <c r="T191">
        <v>11356300</v>
      </c>
      <c r="U191">
        <v>8934300</v>
      </c>
    </row>
    <row r="192" spans="1:21" ht="15">
      <c r="A192" s="7">
        <v>249051</v>
      </c>
      <c r="B192" t="s">
        <v>526</v>
      </c>
      <c r="C192" s="3">
        <v>0</v>
      </c>
      <c r="D192" s="5">
        <v>0</v>
      </c>
      <c r="E192" s="3">
        <v>0</v>
      </c>
      <c r="F192" s="3">
        <v>0</v>
      </c>
      <c r="G192" s="3">
        <v>0</v>
      </c>
      <c r="T192">
        <v>5891753</v>
      </c>
      <c r="U192">
        <v>5891753</v>
      </c>
    </row>
    <row r="193" spans="1:21" ht="15">
      <c r="A193" s="7">
        <v>24905101</v>
      </c>
      <c r="B193" t="s">
        <v>527</v>
      </c>
      <c r="C193" s="3">
        <v>0</v>
      </c>
      <c r="D193" s="5">
        <v>0</v>
      </c>
      <c r="E193" s="3">
        <v>0</v>
      </c>
      <c r="F193" s="3">
        <v>0</v>
      </c>
      <c r="G193" s="3">
        <v>0</v>
      </c>
      <c r="T193">
        <v>5891753</v>
      </c>
      <c r="U193">
        <v>5891753</v>
      </c>
    </row>
    <row r="194" spans="1:21" ht="15">
      <c r="A194" s="7">
        <v>249090</v>
      </c>
      <c r="B194" t="s">
        <v>207</v>
      </c>
      <c r="C194" s="3">
        <v>-366000</v>
      </c>
      <c r="D194" s="5">
        <v>-366000</v>
      </c>
      <c r="E194" s="3">
        <v>0</v>
      </c>
      <c r="F194" s="3">
        <v>-366000</v>
      </c>
      <c r="G194" s="3">
        <v>-366000</v>
      </c>
      <c r="T194">
        <v>0</v>
      </c>
      <c r="U194">
        <v>366000</v>
      </c>
    </row>
    <row r="195" spans="1:21" ht="15">
      <c r="A195" s="7">
        <v>24909001</v>
      </c>
      <c r="B195" t="s">
        <v>528</v>
      </c>
      <c r="C195" s="3">
        <v>-366000</v>
      </c>
      <c r="D195" s="5">
        <v>-366000</v>
      </c>
      <c r="E195" s="3">
        <v>0</v>
      </c>
      <c r="F195" s="3">
        <v>-366000</v>
      </c>
      <c r="G195" s="3">
        <v>-366000</v>
      </c>
      <c r="T195">
        <v>0</v>
      </c>
      <c r="U195">
        <v>366000</v>
      </c>
    </row>
    <row r="196" spans="1:21" ht="15">
      <c r="A196" s="7">
        <v>25</v>
      </c>
      <c r="B196" t="s">
        <v>211</v>
      </c>
      <c r="C196" s="3">
        <v>-659630486</v>
      </c>
      <c r="D196" s="5">
        <v>-659630486</v>
      </c>
      <c r="E196" s="3">
        <v>-628942053</v>
      </c>
      <c r="F196" s="3">
        <v>-659630486</v>
      </c>
      <c r="G196" s="3">
        <v>-659630486</v>
      </c>
      <c r="T196">
        <v>231146352</v>
      </c>
      <c r="U196">
        <v>261834785</v>
      </c>
    </row>
    <row r="197" spans="1:21" ht="15">
      <c r="A197" s="7">
        <v>2511</v>
      </c>
      <c r="B197" t="s">
        <v>212</v>
      </c>
      <c r="C197" s="3">
        <v>-557620626</v>
      </c>
      <c r="D197" s="5">
        <v>-557620626</v>
      </c>
      <c r="E197" s="3">
        <v>-520659470</v>
      </c>
      <c r="F197" s="3">
        <v>-557620626</v>
      </c>
      <c r="G197" s="3">
        <v>-557620626</v>
      </c>
      <c r="T197">
        <v>224873629</v>
      </c>
      <c r="U197">
        <v>261834785</v>
      </c>
    </row>
    <row r="198" spans="1:21" ht="15">
      <c r="A198" s="7">
        <v>251101</v>
      </c>
      <c r="B198" t="s">
        <v>529</v>
      </c>
      <c r="C198" s="3">
        <v>0</v>
      </c>
      <c r="D198" s="5">
        <v>0</v>
      </c>
      <c r="E198" s="3">
        <v>-2415386</v>
      </c>
      <c r="F198" s="3">
        <v>0</v>
      </c>
      <c r="G198" s="3">
        <v>0</v>
      </c>
      <c r="T198">
        <v>134317253</v>
      </c>
      <c r="U198">
        <v>131901867</v>
      </c>
    </row>
    <row r="199" spans="1:21" ht="15">
      <c r="A199" s="7">
        <v>25110101</v>
      </c>
      <c r="B199" t="s">
        <v>213</v>
      </c>
      <c r="C199" s="3">
        <v>0</v>
      </c>
      <c r="D199" s="5">
        <v>0</v>
      </c>
      <c r="E199" s="3">
        <v>-2415386</v>
      </c>
      <c r="F199" s="3">
        <v>0</v>
      </c>
      <c r="G199" s="3">
        <v>0</v>
      </c>
      <c r="T199">
        <v>134317253</v>
      </c>
      <c r="U199">
        <v>131901867</v>
      </c>
    </row>
    <row r="200" spans="1:21" ht="15">
      <c r="A200" s="7">
        <v>251102</v>
      </c>
      <c r="B200" t="s">
        <v>530</v>
      </c>
      <c r="C200" s="3">
        <v>-102405923</v>
      </c>
      <c r="D200" s="5">
        <v>-102405923</v>
      </c>
      <c r="E200" s="3">
        <v>-70198374</v>
      </c>
      <c r="F200" s="3">
        <v>-102405923</v>
      </c>
      <c r="G200" s="3">
        <v>-102405923</v>
      </c>
      <c r="T200">
        <v>0</v>
      </c>
      <c r="U200">
        <v>32207549</v>
      </c>
    </row>
    <row r="201" spans="1:21" ht="15">
      <c r="A201" s="7">
        <v>25110201</v>
      </c>
      <c r="B201" t="s">
        <v>531</v>
      </c>
      <c r="C201" s="3">
        <v>-102405923</v>
      </c>
      <c r="D201" s="5">
        <v>-102405923</v>
      </c>
      <c r="E201" s="3">
        <v>-70198374</v>
      </c>
      <c r="F201" s="3">
        <v>-102405923</v>
      </c>
      <c r="G201" s="3">
        <v>-102405923</v>
      </c>
      <c r="T201">
        <v>0</v>
      </c>
      <c r="U201">
        <v>32207549</v>
      </c>
    </row>
    <row r="202" spans="1:21" ht="15">
      <c r="A202" s="7">
        <v>251103</v>
      </c>
      <c r="B202" t="s">
        <v>532</v>
      </c>
      <c r="C202" s="3">
        <v>-14620789</v>
      </c>
      <c r="D202" s="5">
        <v>-14620789</v>
      </c>
      <c r="E202" s="3">
        <v>-10755881</v>
      </c>
      <c r="F202" s="3">
        <v>-14620789</v>
      </c>
      <c r="G202" s="3">
        <v>-14620789</v>
      </c>
      <c r="T202">
        <v>0</v>
      </c>
      <c r="U202">
        <v>3864908</v>
      </c>
    </row>
    <row r="203" spans="1:21" ht="15">
      <c r="A203" s="7">
        <v>25110301</v>
      </c>
      <c r="B203" t="s">
        <v>533</v>
      </c>
      <c r="C203" s="3">
        <v>-14620789</v>
      </c>
      <c r="D203" s="5">
        <v>-14620789</v>
      </c>
      <c r="E203" s="3">
        <v>-10755881</v>
      </c>
      <c r="F203" s="3">
        <v>-14620789</v>
      </c>
      <c r="G203" s="3">
        <v>-14620789</v>
      </c>
      <c r="T203">
        <v>0</v>
      </c>
      <c r="U203">
        <v>3864908</v>
      </c>
    </row>
    <row r="204" spans="1:21" ht="15">
      <c r="A204" s="7">
        <v>251104</v>
      </c>
      <c r="B204" t="s">
        <v>534</v>
      </c>
      <c r="C204" s="3">
        <v>-118294410</v>
      </c>
      <c r="D204" s="5">
        <v>-118294410</v>
      </c>
      <c r="E204" s="3">
        <v>-106035659</v>
      </c>
      <c r="F204" s="3">
        <v>-118294410</v>
      </c>
      <c r="G204" s="3">
        <v>-118294410</v>
      </c>
      <c r="T204">
        <v>0</v>
      </c>
      <c r="U204">
        <v>12258751</v>
      </c>
    </row>
    <row r="205" spans="1:21" ht="15">
      <c r="A205" s="7">
        <v>25110401</v>
      </c>
      <c r="B205" t="s">
        <v>216</v>
      </c>
      <c r="C205" s="3">
        <v>-118294410</v>
      </c>
      <c r="D205" s="5">
        <v>-118294410</v>
      </c>
      <c r="E205" s="3">
        <v>-106035659</v>
      </c>
      <c r="F205" s="3">
        <v>-118294410</v>
      </c>
      <c r="G205" s="3">
        <v>-118294410</v>
      </c>
      <c r="T205">
        <v>0</v>
      </c>
      <c r="U205">
        <v>12258751</v>
      </c>
    </row>
    <row r="206" spans="1:21" ht="15">
      <c r="A206" s="7">
        <v>251105</v>
      </c>
      <c r="B206" t="s">
        <v>535</v>
      </c>
      <c r="C206" s="3">
        <v>-98539517</v>
      </c>
      <c r="D206" s="5">
        <v>-98539517</v>
      </c>
      <c r="E206" s="3">
        <v>-90180135</v>
      </c>
      <c r="F206" s="3">
        <v>-98539517</v>
      </c>
      <c r="G206" s="3">
        <v>-98539517</v>
      </c>
      <c r="T206">
        <v>30</v>
      </c>
      <c r="U206">
        <v>8359412</v>
      </c>
    </row>
    <row r="207" spans="1:21" ht="15">
      <c r="A207" s="7">
        <v>25110501</v>
      </c>
      <c r="B207" t="s">
        <v>536</v>
      </c>
      <c r="C207" s="3">
        <v>-98539517</v>
      </c>
      <c r="D207" s="5">
        <v>-98539517</v>
      </c>
      <c r="E207" s="3">
        <v>-90180135</v>
      </c>
      <c r="F207" s="3">
        <v>-98539517</v>
      </c>
      <c r="G207" s="3">
        <v>-98539517</v>
      </c>
      <c r="T207">
        <v>30</v>
      </c>
      <c r="U207">
        <v>8359412</v>
      </c>
    </row>
    <row r="208" spans="1:21" ht="15">
      <c r="A208" s="7">
        <v>251106</v>
      </c>
      <c r="B208" t="s">
        <v>537</v>
      </c>
      <c r="C208" s="3">
        <v>-12055707</v>
      </c>
      <c r="D208" s="5">
        <v>-12055707</v>
      </c>
      <c r="E208" s="3">
        <v>-14815820</v>
      </c>
      <c r="F208" s="3">
        <v>-12055707</v>
      </c>
      <c r="G208" s="3">
        <v>-12055707</v>
      </c>
      <c r="T208">
        <v>15690246</v>
      </c>
      <c r="U208">
        <v>12930133</v>
      </c>
    </row>
    <row r="209" spans="1:21" ht="15">
      <c r="A209" s="7">
        <v>25110601</v>
      </c>
      <c r="B209" t="s">
        <v>538</v>
      </c>
      <c r="C209" s="3">
        <v>-12055707</v>
      </c>
      <c r="D209" s="5">
        <v>-12055707</v>
      </c>
      <c r="E209" s="3">
        <v>-14815820</v>
      </c>
      <c r="F209" s="3">
        <v>-12055707</v>
      </c>
      <c r="G209" s="3">
        <v>-12055707</v>
      </c>
      <c r="T209">
        <v>15690246</v>
      </c>
      <c r="U209">
        <v>12930133</v>
      </c>
    </row>
    <row r="210" spans="1:21" ht="15">
      <c r="A210" s="7">
        <v>251107</v>
      </c>
      <c r="B210" t="s">
        <v>539</v>
      </c>
      <c r="C210" s="3">
        <v>-112172346</v>
      </c>
      <c r="D210" s="5">
        <v>-112172346</v>
      </c>
      <c r="E210" s="3">
        <v>-94864228</v>
      </c>
      <c r="F210" s="3">
        <v>-112172346</v>
      </c>
      <c r="G210" s="3">
        <v>-112172346</v>
      </c>
      <c r="T210">
        <v>0</v>
      </c>
      <c r="U210">
        <v>17308118</v>
      </c>
    </row>
    <row r="211" spans="1:21" ht="15">
      <c r="A211" s="7">
        <v>25110701</v>
      </c>
      <c r="B211" t="s">
        <v>540</v>
      </c>
      <c r="C211" s="3">
        <v>-112172346</v>
      </c>
      <c r="D211" s="5">
        <v>-112172346</v>
      </c>
      <c r="E211" s="3">
        <v>-94864228</v>
      </c>
      <c r="F211" s="3">
        <v>-112172346</v>
      </c>
      <c r="G211" s="3">
        <v>-112172346</v>
      </c>
      <c r="T211">
        <v>0</v>
      </c>
      <c r="U211">
        <v>17308118</v>
      </c>
    </row>
    <row r="212" spans="1:21" ht="15">
      <c r="A212" s="7">
        <v>251109</v>
      </c>
      <c r="B212" t="s">
        <v>541</v>
      </c>
      <c r="C212" s="3">
        <v>-99531934</v>
      </c>
      <c r="D212" s="5">
        <v>-99531934</v>
      </c>
      <c r="E212" s="3">
        <v>-94600976</v>
      </c>
      <c r="F212" s="3">
        <v>-99531934</v>
      </c>
      <c r="G212" s="3">
        <v>-99531934</v>
      </c>
      <c r="T212">
        <v>0</v>
      </c>
      <c r="U212">
        <v>4930958</v>
      </c>
    </row>
    <row r="213" spans="1:21" ht="15">
      <c r="A213" s="7">
        <v>25110901</v>
      </c>
      <c r="B213" t="s">
        <v>542</v>
      </c>
      <c r="C213" s="3">
        <v>-83501197</v>
      </c>
      <c r="D213" s="5">
        <v>-83501197</v>
      </c>
      <c r="E213" s="3">
        <v>-79535785</v>
      </c>
      <c r="F213" s="3">
        <v>-83501197</v>
      </c>
      <c r="G213" s="3">
        <v>-83501197</v>
      </c>
      <c r="T213">
        <v>0</v>
      </c>
      <c r="U213">
        <v>3965412</v>
      </c>
    </row>
    <row r="214" spans="1:21" ht="15">
      <c r="A214" s="7">
        <v>25110902</v>
      </c>
      <c r="B214" t="s">
        <v>543</v>
      </c>
      <c r="C214" s="3">
        <v>-16030737</v>
      </c>
      <c r="D214" s="5">
        <v>-16030737</v>
      </c>
      <c r="E214" s="3">
        <v>-15065191</v>
      </c>
      <c r="F214" s="3">
        <v>-16030737</v>
      </c>
      <c r="G214" s="3">
        <v>-16030737</v>
      </c>
      <c r="T214">
        <v>0</v>
      </c>
      <c r="U214">
        <v>965546</v>
      </c>
    </row>
    <row r="215" spans="1:21" ht="15">
      <c r="A215" s="7">
        <v>251122</v>
      </c>
      <c r="B215" t="s">
        <v>544</v>
      </c>
      <c r="C215" s="3">
        <v>0</v>
      </c>
      <c r="D215" s="5">
        <v>0</v>
      </c>
      <c r="E215" s="3">
        <v>-21499575</v>
      </c>
      <c r="F215" s="3">
        <v>0</v>
      </c>
      <c r="G215" s="3">
        <v>0</v>
      </c>
      <c r="T215">
        <v>43824700</v>
      </c>
      <c r="U215">
        <v>22325125</v>
      </c>
    </row>
    <row r="216" spans="1:21" ht="15">
      <c r="A216" s="7">
        <v>25112201</v>
      </c>
      <c r="B216" t="s">
        <v>545</v>
      </c>
      <c r="C216" s="3">
        <v>0</v>
      </c>
      <c r="D216" s="5">
        <v>0</v>
      </c>
      <c r="E216" s="3">
        <v>-21499575</v>
      </c>
      <c r="F216" s="3">
        <v>0</v>
      </c>
      <c r="G216" s="3">
        <v>0</v>
      </c>
      <c r="T216">
        <v>43824700</v>
      </c>
      <c r="U216">
        <v>22325125</v>
      </c>
    </row>
    <row r="217" spans="1:21" ht="15">
      <c r="A217" s="7">
        <v>251123</v>
      </c>
      <c r="B217" t="s">
        <v>461</v>
      </c>
      <c r="C217" s="3">
        <v>0</v>
      </c>
      <c r="D217" s="5">
        <v>0</v>
      </c>
      <c r="E217" s="3">
        <v>-15293436</v>
      </c>
      <c r="F217" s="3">
        <v>0</v>
      </c>
      <c r="G217" s="3">
        <v>0</v>
      </c>
      <c r="T217">
        <v>31041400</v>
      </c>
      <c r="U217">
        <v>15747964</v>
      </c>
    </row>
    <row r="218" spans="1:21" ht="15">
      <c r="A218" s="7">
        <v>25112301</v>
      </c>
      <c r="B218" t="s">
        <v>546</v>
      </c>
      <c r="C218" s="3">
        <v>0</v>
      </c>
      <c r="D218" s="5">
        <v>0</v>
      </c>
      <c r="E218" s="3">
        <v>-15293436</v>
      </c>
      <c r="F218" s="3">
        <v>0</v>
      </c>
      <c r="G218" s="3">
        <v>0</v>
      </c>
      <c r="T218">
        <v>31041400</v>
      </c>
      <c r="U218">
        <v>15747964</v>
      </c>
    </row>
    <row r="219" spans="1:21" ht="15">
      <c r="A219" s="7">
        <v>2512</v>
      </c>
      <c r="B219" t="s">
        <v>221</v>
      </c>
      <c r="C219" s="3">
        <v>-102009860</v>
      </c>
      <c r="D219" s="5">
        <v>-102009860</v>
      </c>
      <c r="E219" s="3">
        <v>-108282583</v>
      </c>
      <c r="F219" s="3">
        <v>-102009860</v>
      </c>
      <c r="G219" s="3">
        <v>-102009860</v>
      </c>
      <c r="T219">
        <v>6272723</v>
      </c>
      <c r="U219">
        <v>0</v>
      </c>
    </row>
    <row r="220" spans="1:21" ht="15">
      <c r="A220" s="7">
        <v>251290</v>
      </c>
      <c r="B220" t="s">
        <v>550</v>
      </c>
      <c r="C220" s="3">
        <v>-102009860</v>
      </c>
      <c r="D220" s="5">
        <v>-102009860</v>
      </c>
      <c r="E220" s="3">
        <v>-108282583</v>
      </c>
      <c r="F220" s="3">
        <v>-102009860</v>
      </c>
      <c r="G220" s="3">
        <v>-102009860</v>
      </c>
      <c r="T220">
        <v>6272723</v>
      </c>
      <c r="U220">
        <v>0</v>
      </c>
    </row>
    <row r="221" spans="1:21" ht="15">
      <c r="A221" s="7">
        <v>25129001</v>
      </c>
      <c r="B221" t="s">
        <v>551</v>
      </c>
      <c r="C221" s="3">
        <v>-827866</v>
      </c>
      <c r="D221" s="5">
        <v>-827866</v>
      </c>
      <c r="E221" s="3">
        <v>-827866</v>
      </c>
      <c r="F221" s="3">
        <v>-827866</v>
      </c>
      <c r="G221" s="3">
        <v>-827866</v>
      </c>
      <c r="T221">
        <v>0</v>
      </c>
      <c r="U221">
        <v>0</v>
      </c>
    </row>
    <row r="222" spans="1:21" ht="15">
      <c r="A222" s="7">
        <v>25129002</v>
      </c>
      <c r="B222" t="s">
        <v>552</v>
      </c>
      <c r="C222" s="3">
        <v>-26611878</v>
      </c>
      <c r="D222" s="5">
        <v>-26611878</v>
      </c>
      <c r="E222" s="3">
        <v>-26611878</v>
      </c>
      <c r="F222" s="3">
        <v>-26611878</v>
      </c>
      <c r="G222" s="3">
        <v>-26611878</v>
      </c>
      <c r="T222">
        <v>0</v>
      </c>
      <c r="U222">
        <v>0</v>
      </c>
    </row>
    <row r="223" spans="1:21" ht="15">
      <c r="A223" s="7">
        <v>25129003</v>
      </c>
      <c r="B223" t="s">
        <v>553</v>
      </c>
      <c r="C223" s="3">
        <v>-74570116</v>
      </c>
      <c r="D223" s="5">
        <v>-74570116</v>
      </c>
      <c r="E223" s="3">
        <v>-80842839</v>
      </c>
      <c r="F223" s="3">
        <v>-74570116</v>
      </c>
      <c r="G223" s="3">
        <v>-74570116</v>
      </c>
      <c r="T223">
        <v>6272723</v>
      </c>
      <c r="U223">
        <v>0</v>
      </c>
    </row>
    <row r="224" spans="1:21" ht="15">
      <c r="A224" s="7">
        <v>27</v>
      </c>
      <c r="B224" t="s">
        <v>554</v>
      </c>
      <c r="C224" s="3">
        <v>-470819826</v>
      </c>
      <c r="D224" s="5">
        <v>-470819826</v>
      </c>
      <c r="E224" s="3">
        <v>-454854435</v>
      </c>
      <c r="F224" s="3">
        <v>-470819826</v>
      </c>
      <c r="G224" s="3">
        <v>-470819826</v>
      </c>
      <c r="T224">
        <v>0</v>
      </c>
      <c r="U224">
        <v>15965391</v>
      </c>
    </row>
    <row r="225" spans="1:21" ht="15">
      <c r="A225" s="7">
        <v>2701</v>
      </c>
      <c r="B225" t="s">
        <v>223</v>
      </c>
      <c r="C225" s="3">
        <v>-470819826</v>
      </c>
      <c r="D225" s="5">
        <v>-470819826</v>
      </c>
      <c r="E225" s="3">
        <v>-454854435</v>
      </c>
      <c r="F225" s="3">
        <v>-470819826</v>
      </c>
      <c r="G225" s="3">
        <v>-470819826</v>
      </c>
      <c r="T225">
        <v>0</v>
      </c>
      <c r="U225">
        <v>15965391</v>
      </c>
    </row>
    <row r="226" spans="1:21" ht="15">
      <c r="A226" s="7">
        <v>270105</v>
      </c>
      <c r="B226" t="s">
        <v>555</v>
      </c>
      <c r="C226" s="3">
        <v>-470819826</v>
      </c>
      <c r="D226" s="5">
        <v>-470819826</v>
      </c>
      <c r="E226" s="3">
        <v>-454854435</v>
      </c>
      <c r="F226" s="3">
        <v>-470819826</v>
      </c>
      <c r="G226" s="3">
        <v>-470819826</v>
      </c>
      <c r="T226">
        <v>0</v>
      </c>
      <c r="U226">
        <v>15965391</v>
      </c>
    </row>
    <row r="227" spans="1:21" ht="15">
      <c r="A227" s="7">
        <v>27010501</v>
      </c>
      <c r="B227" t="s">
        <v>522</v>
      </c>
      <c r="C227" s="3">
        <v>-470819826</v>
      </c>
      <c r="D227" s="5">
        <v>-470819826</v>
      </c>
      <c r="E227" s="3">
        <v>-454854435</v>
      </c>
      <c r="F227" s="3">
        <v>-470819826</v>
      </c>
      <c r="G227" s="3">
        <v>-470819826</v>
      </c>
      <c r="T227">
        <v>0</v>
      </c>
      <c r="U227">
        <v>15965391</v>
      </c>
    </row>
    <row r="228" spans="1:21" ht="15">
      <c r="A228" s="7">
        <v>29</v>
      </c>
      <c r="B228" t="s">
        <v>5</v>
      </c>
      <c r="C228" s="3">
        <v>-1603645629</v>
      </c>
      <c r="D228" s="5">
        <v>-1603645629</v>
      </c>
      <c r="E228" s="3">
        <v>-1647646383</v>
      </c>
      <c r="F228" s="3">
        <v>-1603600000</v>
      </c>
      <c r="G228" s="3">
        <v>-1603645629</v>
      </c>
      <c r="T228">
        <v>44000754</v>
      </c>
      <c r="U228">
        <v>0</v>
      </c>
    </row>
    <row r="229" spans="1:21" ht="15">
      <c r="A229" s="7">
        <v>2902</v>
      </c>
      <c r="B229" t="s">
        <v>556</v>
      </c>
      <c r="C229" s="3">
        <v>-1603645629</v>
      </c>
      <c r="D229" s="5">
        <v>-1603645629</v>
      </c>
      <c r="E229" s="3">
        <v>-1647646383</v>
      </c>
      <c r="F229" s="3">
        <v>-1603600000</v>
      </c>
      <c r="G229" s="3">
        <v>-1603645629</v>
      </c>
      <c r="T229">
        <v>44000754</v>
      </c>
      <c r="U229">
        <v>0</v>
      </c>
    </row>
    <row r="230" spans="1:21" ht="15">
      <c r="A230" s="7">
        <v>290201</v>
      </c>
      <c r="B230" t="s">
        <v>439</v>
      </c>
      <c r="C230" s="3">
        <v>-1603645629</v>
      </c>
      <c r="D230" s="5">
        <v>-1603645629</v>
      </c>
      <c r="E230" s="3">
        <v>-1647646383</v>
      </c>
      <c r="F230" s="3">
        <v>-1603600000</v>
      </c>
      <c r="G230" s="3">
        <v>-1603645629</v>
      </c>
      <c r="T230">
        <v>44000754</v>
      </c>
      <c r="U230">
        <v>0</v>
      </c>
    </row>
    <row r="231" spans="1:21" ht="15">
      <c r="A231" s="7">
        <v>29020101</v>
      </c>
      <c r="B231" t="s">
        <v>174</v>
      </c>
      <c r="C231" s="3">
        <v>-1603645629</v>
      </c>
      <c r="D231" s="5">
        <v>-1603645629</v>
      </c>
      <c r="E231" s="3">
        <v>-1647646383</v>
      </c>
      <c r="F231" s="3">
        <v>-1603600000</v>
      </c>
      <c r="G231" s="3">
        <v>-1603645629</v>
      </c>
      <c r="T231">
        <v>44000754</v>
      </c>
      <c r="U231">
        <v>0</v>
      </c>
    </row>
    <row r="232" spans="1:21" ht="15">
      <c r="A232" s="7">
        <v>3</v>
      </c>
      <c r="B232" t="s">
        <v>560</v>
      </c>
      <c r="C232" s="3">
        <v>-203424799189</v>
      </c>
      <c r="D232" s="5">
        <v>-203424799189</v>
      </c>
      <c r="E232" s="3">
        <v>-203424799189</v>
      </c>
      <c r="F232" s="3">
        <v>-203400000000</v>
      </c>
      <c r="G232" s="3">
        <v>-203424799189</v>
      </c>
      <c r="T232">
        <v>0</v>
      </c>
      <c r="U232">
        <v>0</v>
      </c>
    </row>
    <row r="233" spans="1:21" ht="15">
      <c r="A233" s="7">
        <v>31</v>
      </c>
      <c r="B233" t="s">
        <v>225</v>
      </c>
      <c r="C233" s="3">
        <v>-203424799189</v>
      </c>
      <c r="D233" s="5">
        <v>-203424799189</v>
      </c>
      <c r="E233" s="3">
        <v>-203424799189</v>
      </c>
      <c r="F233" s="3">
        <v>-203400000000</v>
      </c>
      <c r="G233" s="3">
        <v>-203424799189</v>
      </c>
      <c r="T233">
        <v>0</v>
      </c>
      <c r="U233">
        <v>0</v>
      </c>
    </row>
    <row r="234" spans="1:21" ht="15">
      <c r="A234" s="7">
        <v>3105</v>
      </c>
      <c r="B234" t="s">
        <v>226</v>
      </c>
      <c r="C234" s="3">
        <v>-7013250380</v>
      </c>
      <c r="D234" s="5">
        <v>-7013250380</v>
      </c>
      <c r="E234" s="3">
        <v>-7013250380</v>
      </c>
      <c r="F234" s="3">
        <v>-7013200000</v>
      </c>
      <c r="G234" s="3">
        <v>-7013250380</v>
      </c>
      <c r="T234">
        <v>0</v>
      </c>
      <c r="U234">
        <v>0</v>
      </c>
    </row>
    <row r="235" spans="1:21" ht="15">
      <c r="A235" s="7">
        <v>310506</v>
      </c>
      <c r="B235" t="s">
        <v>226</v>
      </c>
      <c r="C235" s="3">
        <v>-7013250380</v>
      </c>
      <c r="D235" s="5">
        <v>-7013250380</v>
      </c>
      <c r="E235" s="3">
        <v>-7013250380</v>
      </c>
      <c r="F235" s="3">
        <v>-7013200000</v>
      </c>
      <c r="G235" s="3">
        <v>-7013250380</v>
      </c>
      <c r="T235">
        <v>0</v>
      </c>
      <c r="U235">
        <v>0</v>
      </c>
    </row>
    <row r="236" spans="1:21" ht="15">
      <c r="A236" s="7">
        <v>31050601</v>
      </c>
      <c r="B236" t="s">
        <v>561</v>
      </c>
      <c r="C236" s="3">
        <v>-7013250380</v>
      </c>
      <c r="D236" s="5">
        <v>-7013250380</v>
      </c>
      <c r="E236" s="3">
        <v>-7013250380</v>
      </c>
      <c r="F236" s="3">
        <v>-7013200000</v>
      </c>
      <c r="G236" s="3">
        <v>-7013250380</v>
      </c>
      <c r="T236">
        <v>0</v>
      </c>
      <c r="U236">
        <v>0</v>
      </c>
    </row>
    <row r="237" spans="1:21" ht="15">
      <c r="A237" s="7">
        <v>3109</v>
      </c>
      <c r="B237" t="s">
        <v>562</v>
      </c>
      <c r="C237" s="3">
        <v>-196411548809</v>
      </c>
      <c r="D237" s="5">
        <v>-196411548809</v>
      </c>
      <c r="E237" s="3">
        <v>-196411548809</v>
      </c>
      <c r="F237" s="3">
        <v>-196400000000</v>
      </c>
      <c r="G237" s="3">
        <v>-196411548809</v>
      </c>
      <c r="T237">
        <v>0</v>
      </c>
      <c r="U237">
        <v>0</v>
      </c>
    </row>
    <row r="238" spans="1:21" ht="15">
      <c r="A238" s="7">
        <v>310901</v>
      </c>
      <c r="B238" t="s">
        <v>563</v>
      </c>
      <c r="C238" s="3">
        <v>-198919024100</v>
      </c>
      <c r="D238" s="5">
        <v>-198919024100</v>
      </c>
      <c r="E238" s="3">
        <v>-198919024100</v>
      </c>
      <c r="F238" s="3">
        <v>-198900000000</v>
      </c>
      <c r="G238" s="3">
        <v>-198919024100</v>
      </c>
      <c r="T238">
        <v>0</v>
      </c>
      <c r="U238">
        <v>0</v>
      </c>
    </row>
    <row r="239" spans="1:21" ht="15">
      <c r="A239" s="7">
        <v>31090101</v>
      </c>
      <c r="B239" t="s">
        <v>564</v>
      </c>
      <c r="C239" s="3">
        <v>-198919024100</v>
      </c>
      <c r="D239" s="5">
        <v>-198919024100</v>
      </c>
      <c r="E239" s="3">
        <v>-198919024100</v>
      </c>
      <c r="F239" s="3">
        <v>-198900000000</v>
      </c>
      <c r="G239" s="3">
        <v>-198919024100</v>
      </c>
      <c r="T239">
        <v>0</v>
      </c>
      <c r="U239">
        <v>0</v>
      </c>
    </row>
    <row r="240" spans="1:21" ht="15">
      <c r="A240" s="7">
        <v>310902</v>
      </c>
      <c r="B240" t="s">
        <v>565</v>
      </c>
      <c r="C240" s="3">
        <v>2507475291</v>
      </c>
      <c r="D240" s="5">
        <v>2507475291</v>
      </c>
      <c r="E240" s="3">
        <v>2507475291</v>
      </c>
      <c r="F240" s="3">
        <v>2507475291</v>
      </c>
      <c r="G240" s="3">
        <v>2507475291</v>
      </c>
      <c r="T240">
        <v>0</v>
      </c>
      <c r="U240">
        <v>0</v>
      </c>
    </row>
    <row r="241" spans="1:21" ht="15">
      <c r="A241" s="7">
        <v>31090201</v>
      </c>
      <c r="B241" t="s">
        <v>566</v>
      </c>
      <c r="C241" s="3">
        <v>2507475291</v>
      </c>
      <c r="D241" s="5">
        <v>2507475291</v>
      </c>
      <c r="E241" s="3">
        <v>2507475291</v>
      </c>
      <c r="F241" s="3">
        <v>2507475291</v>
      </c>
      <c r="G241" s="3">
        <v>2507475291</v>
      </c>
      <c r="T241">
        <v>0</v>
      </c>
      <c r="U241">
        <v>0</v>
      </c>
    </row>
    <row r="242" spans="1:21" ht="15">
      <c r="A242" s="7">
        <v>4</v>
      </c>
      <c r="B242" t="s">
        <v>236</v>
      </c>
      <c r="C242" s="3">
        <v>-6201782115</v>
      </c>
      <c r="D242" s="5">
        <v>-1243418842</v>
      </c>
      <c r="E242" s="3">
        <v>-4958363273</v>
      </c>
      <c r="F242" s="3">
        <v>-1243400000</v>
      </c>
      <c r="G242" s="3">
        <v>-6201782115</v>
      </c>
      <c r="T242">
        <v>3269373</v>
      </c>
      <c r="U242">
        <v>1246688215</v>
      </c>
    </row>
    <row r="243" spans="1:21" ht="15">
      <c r="A243" s="7">
        <v>41</v>
      </c>
      <c r="B243" t="s">
        <v>71</v>
      </c>
      <c r="C243" s="3">
        <v>-57112494</v>
      </c>
      <c r="D243" s="5">
        <v>0</v>
      </c>
      <c r="E243" s="3">
        <v>-57112494</v>
      </c>
      <c r="F243" s="3">
        <v>0</v>
      </c>
      <c r="G243" s="3">
        <v>-57112494</v>
      </c>
      <c r="T243">
        <v>0</v>
      </c>
      <c r="U243">
        <v>0</v>
      </c>
    </row>
    <row r="244" spans="1:21" ht="15">
      <c r="A244" s="7">
        <v>4110</v>
      </c>
      <c r="B244" t="s">
        <v>569</v>
      </c>
      <c r="C244" s="3">
        <v>-57112494</v>
      </c>
      <c r="D244" s="5">
        <v>0</v>
      </c>
      <c r="E244" s="3">
        <v>-57112494</v>
      </c>
      <c r="F244" s="3">
        <v>0</v>
      </c>
      <c r="G244" s="3">
        <v>-57112494</v>
      </c>
      <c r="T244">
        <v>0</v>
      </c>
      <c r="U244">
        <v>0</v>
      </c>
    </row>
    <row r="245" spans="1:21" ht="15">
      <c r="A245" s="7">
        <v>411090</v>
      </c>
      <c r="B245" t="s">
        <v>570</v>
      </c>
      <c r="C245" s="3">
        <v>-57112494</v>
      </c>
      <c r="D245" s="5">
        <v>0</v>
      </c>
      <c r="E245" s="3">
        <v>-57112494</v>
      </c>
      <c r="F245" s="3">
        <v>0</v>
      </c>
      <c r="G245" s="3">
        <v>-57112494</v>
      </c>
      <c r="T245">
        <v>0</v>
      </c>
      <c r="U245">
        <v>0</v>
      </c>
    </row>
    <row r="246" spans="1:21" ht="15">
      <c r="A246" s="7">
        <v>41109004</v>
      </c>
      <c r="B246" t="s">
        <v>377</v>
      </c>
      <c r="C246" s="3">
        <v>-46246700</v>
      </c>
      <c r="D246" s="5">
        <v>0</v>
      </c>
      <c r="E246" s="3">
        <v>-46246700</v>
      </c>
      <c r="F246" s="3">
        <v>0</v>
      </c>
      <c r="G246" s="3">
        <v>-46246700</v>
      </c>
      <c r="T246">
        <v>0</v>
      </c>
      <c r="U246">
        <v>0</v>
      </c>
    </row>
    <row r="247" spans="1:21" ht="15">
      <c r="A247" s="7">
        <v>41109006</v>
      </c>
      <c r="B247" t="s">
        <v>571</v>
      </c>
      <c r="C247" s="3">
        <v>-10865794</v>
      </c>
      <c r="D247" s="5">
        <v>0</v>
      </c>
      <c r="E247" s="3">
        <v>-10865794</v>
      </c>
      <c r="F247" s="3">
        <v>0</v>
      </c>
      <c r="G247" s="3">
        <v>-10865794</v>
      </c>
      <c r="T247">
        <v>0</v>
      </c>
      <c r="U247">
        <v>0</v>
      </c>
    </row>
    <row r="248" spans="1:21" ht="15">
      <c r="A248" s="7">
        <v>47</v>
      </c>
      <c r="B248" t="s">
        <v>73</v>
      </c>
      <c r="C248" s="3">
        <v>-6027799235</v>
      </c>
      <c r="D248" s="5">
        <v>-1197450212</v>
      </c>
      <c r="E248" s="3">
        <v>-4830349023</v>
      </c>
      <c r="F248" s="3">
        <v>-1197400000</v>
      </c>
      <c r="G248" s="3">
        <v>-6027799235</v>
      </c>
      <c r="T248">
        <v>3269373</v>
      </c>
      <c r="U248">
        <v>1200719585</v>
      </c>
    </row>
    <row r="249" spans="1:21" ht="15">
      <c r="A249" s="7">
        <v>4705</v>
      </c>
      <c r="B249" t="s">
        <v>74</v>
      </c>
      <c r="C249" s="3">
        <v>-6027799235</v>
      </c>
      <c r="D249" s="5">
        <v>-1197450212</v>
      </c>
      <c r="E249" s="3">
        <v>-4830349023</v>
      </c>
      <c r="F249" s="3">
        <v>-1197400000</v>
      </c>
      <c r="G249" s="3">
        <v>-6027799235</v>
      </c>
      <c r="T249">
        <v>3269373</v>
      </c>
      <c r="U249">
        <v>1200719585</v>
      </c>
    </row>
    <row r="250" spans="1:21" ht="15">
      <c r="A250" s="7">
        <v>470508</v>
      </c>
      <c r="B250" t="s">
        <v>572</v>
      </c>
      <c r="C250" s="3">
        <v>-2907108110</v>
      </c>
      <c r="D250" s="5">
        <v>-365600778</v>
      </c>
      <c r="E250" s="3">
        <v>-2541507332</v>
      </c>
      <c r="F250" s="3">
        <v>-365600778</v>
      </c>
      <c r="G250" s="3">
        <v>-2907108110</v>
      </c>
      <c r="T250">
        <v>269373</v>
      </c>
      <c r="U250">
        <v>365870151</v>
      </c>
    </row>
    <row r="251" spans="1:21" ht="15">
      <c r="A251" s="7">
        <v>47050801</v>
      </c>
      <c r="B251" t="s">
        <v>573</v>
      </c>
      <c r="C251" s="3">
        <v>-2907108110</v>
      </c>
      <c r="D251" s="5">
        <v>-365600778</v>
      </c>
      <c r="E251" s="3">
        <v>-2541507332</v>
      </c>
      <c r="F251" s="3">
        <v>-365600778</v>
      </c>
      <c r="G251" s="3">
        <v>-2907108110</v>
      </c>
      <c r="T251">
        <v>269373</v>
      </c>
      <c r="U251">
        <v>365870151</v>
      </c>
    </row>
    <row r="252" spans="1:21" ht="15">
      <c r="A252" s="7">
        <v>470510</v>
      </c>
      <c r="B252" t="s">
        <v>574</v>
      </c>
      <c r="C252" s="3">
        <v>-3120691125</v>
      </c>
      <c r="D252" s="5">
        <v>-831849434</v>
      </c>
      <c r="E252" s="3">
        <v>-2288841691</v>
      </c>
      <c r="F252" s="3">
        <v>-831849434</v>
      </c>
      <c r="G252" s="3">
        <v>-3120691125</v>
      </c>
      <c r="T252">
        <v>3000000</v>
      </c>
      <c r="U252">
        <v>834849434</v>
      </c>
    </row>
    <row r="253" spans="1:21" ht="15">
      <c r="A253" s="7">
        <v>47051001</v>
      </c>
      <c r="B253" t="s">
        <v>575</v>
      </c>
      <c r="C253" s="3">
        <v>-3120691125</v>
      </c>
      <c r="D253" s="5">
        <v>-831849434</v>
      </c>
      <c r="E253" s="3">
        <v>-2288841691</v>
      </c>
      <c r="F253" s="3">
        <v>-831849434</v>
      </c>
      <c r="G253" s="3">
        <v>-3120691125</v>
      </c>
      <c r="T253">
        <v>3000000</v>
      </c>
      <c r="U253">
        <v>834849434</v>
      </c>
    </row>
    <row r="254" spans="1:21" ht="15">
      <c r="A254" s="7">
        <v>48</v>
      </c>
      <c r="B254" t="s">
        <v>77</v>
      </c>
      <c r="C254" s="3">
        <v>-116870386</v>
      </c>
      <c r="D254" s="5">
        <v>-45968630</v>
      </c>
      <c r="E254" s="3">
        <v>-70901756</v>
      </c>
      <c r="F254" s="3">
        <v>-45968630</v>
      </c>
      <c r="G254" s="3">
        <v>-116870386</v>
      </c>
      <c r="T254">
        <v>0</v>
      </c>
      <c r="U254">
        <v>45968630</v>
      </c>
    </row>
    <row r="255" spans="1:21" ht="15">
      <c r="A255" s="7">
        <v>4802</v>
      </c>
      <c r="B255" t="s">
        <v>98</v>
      </c>
      <c r="C255" s="3">
        <v>-5300279</v>
      </c>
      <c r="D255" s="5">
        <v>-855665</v>
      </c>
      <c r="E255" s="3">
        <v>-4444614</v>
      </c>
      <c r="F255" s="3">
        <v>-855665</v>
      </c>
      <c r="G255" s="3">
        <v>-5300279</v>
      </c>
      <c r="T255">
        <v>0</v>
      </c>
      <c r="U255">
        <v>855665</v>
      </c>
    </row>
    <row r="256" spans="1:21" ht="15">
      <c r="A256" s="7">
        <v>480201</v>
      </c>
      <c r="B256" t="s">
        <v>576</v>
      </c>
      <c r="C256" s="3">
        <v>-5300279</v>
      </c>
      <c r="D256" s="5">
        <v>-855665</v>
      </c>
      <c r="E256" s="3">
        <v>-4444614</v>
      </c>
      <c r="F256" s="3">
        <v>-855665</v>
      </c>
      <c r="G256" s="3">
        <v>-5300279</v>
      </c>
      <c r="T256">
        <v>0</v>
      </c>
      <c r="U256">
        <v>855665</v>
      </c>
    </row>
    <row r="257" spans="1:21" ht="15">
      <c r="A257" s="7">
        <v>48020101</v>
      </c>
      <c r="B257" t="s">
        <v>577</v>
      </c>
      <c r="C257" s="3">
        <v>-5300279</v>
      </c>
      <c r="D257" s="5">
        <v>-855665</v>
      </c>
      <c r="E257" s="3">
        <v>-4444614</v>
      </c>
      <c r="F257" s="3">
        <v>-855665</v>
      </c>
      <c r="G257" s="3">
        <v>-5300279</v>
      </c>
      <c r="T257">
        <v>0</v>
      </c>
      <c r="U257">
        <v>855665</v>
      </c>
    </row>
    <row r="258" spans="1:21" ht="15">
      <c r="A258" s="7">
        <v>4808</v>
      </c>
      <c r="B258" t="s">
        <v>241</v>
      </c>
      <c r="C258" s="3">
        <v>-111570107</v>
      </c>
      <c r="D258" s="5">
        <v>-45112965</v>
      </c>
      <c r="E258" s="3">
        <v>-66457142</v>
      </c>
      <c r="F258" s="3">
        <v>-45112965</v>
      </c>
      <c r="G258" s="3">
        <v>-111570107</v>
      </c>
      <c r="T258">
        <v>0</v>
      </c>
      <c r="U258">
        <v>45112965</v>
      </c>
    </row>
    <row r="259" spans="1:21" ht="15">
      <c r="A259" s="7">
        <v>480817</v>
      </c>
      <c r="B259" t="s">
        <v>578</v>
      </c>
      <c r="C259" s="3">
        <v>-11786723</v>
      </c>
      <c r="D259" s="5">
        <v>0</v>
      </c>
      <c r="E259" s="3">
        <v>-11786723</v>
      </c>
      <c r="F259" s="3">
        <v>0</v>
      </c>
      <c r="G259" s="3">
        <v>-11786723</v>
      </c>
      <c r="T259">
        <v>0</v>
      </c>
      <c r="U259">
        <v>0</v>
      </c>
    </row>
    <row r="260" spans="1:21" ht="15">
      <c r="A260" s="7">
        <v>48081701</v>
      </c>
      <c r="B260" t="s">
        <v>579</v>
      </c>
      <c r="C260" s="3">
        <v>-11786723</v>
      </c>
      <c r="D260" s="5">
        <v>0</v>
      </c>
      <c r="E260" s="3">
        <v>-11786723</v>
      </c>
      <c r="F260" s="3">
        <v>0</v>
      </c>
      <c r="G260" s="3">
        <v>-11786723</v>
      </c>
      <c r="T260">
        <v>0</v>
      </c>
      <c r="U260">
        <v>0</v>
      </c>
    </row>
    <row r="261" spans="1:21" ht="15">
      <c r="A261" s="7">
        <v>480826</v>
      </c>
      <c r="B261" t="s">
        <v>580</v>
      </c>
      <c r="C261" s="3">
        <v>-1112211</v>
      </c>
      <c r="D261" s="5">
        <v>-1112211</v>
      </c>
      <c r="E261" s="3">
        <v>0</v>
      </c>
      <c r="F261" s="3">
        <v>-1112211</v>
      </c>
      <c r="G261" s="3">
        <v>-1112211</v>
      </c>
      <c r="T261">
        <v>0</v>
      </c>
      <c r="U261">
        <v>1112211</v>
      </c>
    </row>
    <row r="262" spans="1:21" ht="15">
      <c r="A262" s="7">
        <v>48082601</v>
      </c>
      <c r="B262" t="s">
        <v>581</v>
      </c>
      <c r="C262" s="3">
        <v>-1112211</v>
      </c>
      <c r="D262" s="5">
        <v>-1112211</v>
      </c>
      <c r="E262" s="3">
        <v>0</v>
      </c>
      <c r="F262" s="3">
        <v>-1112211</v>
      </c>
      <c r="G262" s="3">
        <v>-1112211</v>
      </c>
      <c r="T262">
        <v>0</v>
      </c>
      <c r="U262">
        <v>1112211</v>
      </c>
    </row>
    <row r="263" spans="1:21" ht="15">
      <c r="A263" s="7">
        <v>480890</v>
      </c>
      <c r="B263" t="s">
        <v>584</v>
      </c>
      <c r="C263" s="3">
        <v>-98671173</v>
      </c>
      <c r="D263" s="5">
        <v>-44000754</v>
      </c>
      <c r="E263" s="3">
        <v>-54670419</v>
      </c>
      <c r="F263" s="3">
        <v>-44000754</v>
      </c>
      <c r="G263" s="3">
        <v>-98671173</v>
      </c>
      <c r="T263">
        <v>0</v>
      </c>
      <c r="U263">
        <v>44000754</v>
      </c>
    </row>
    <row r="264" spans="1:21" ht="15">
      <c r="A264" s="7">
        <v>48089001</v>
      </c>
      <c r="B264" t="s">
        <v>585</v>
      </c>
      <c r="C264" s="3">
        <v>-98671173</v>
      </c>
      <c r="D264" s="5">
        <v>-44000754</v>
      </c>
      <c r="E264" s="3">
        <v>-54670419</v>
      </c>
      <c r="F264" s="3">
        <v>-44000754</v>
      </c>
      <c r="G264" s="3">
        <v>-98671173</v>
      </c>
      <c r="T264">
        <v>0</v>
      </c>
      <c r="U264">
        <v>44000754</v>
      </c>
    </row>
    <row r="265" spans="1:21" ht="15">
      <c r="A265" s="7">
        <v>5</v>
      </c>
      <c r="B265" t="s">
        <v>245</v>
      </c>
      <c r="C265" s="3">
        <v>5692358661</v>
      </c>
      <c r="D265" s="5">
        <v>1326769684</v>
      </c>
      <c r="E265" s="3">
        <v>4365588977</v>
      </c>
      <c r="F265" s="3">
        <v>1326769684</v>
      </c>
      <c r="G265" s="3">
        <v>5692358661</v>
      </c>
      <c r="T265">
        <v>1335740448</v>
      </c>
      <c r="U265">
        <v>8970764</v>
      </c>
    </row>
    <row r="266" spans="1:21" ht="15">
      <c r="A266" s="7">
        <v>51</v>
      </c>
      <c r="B266" t="s">
        <v>246</v>
      </c>
      <c r="C266" s="3">
        <v>2940682889</v>
      </c>
      <c r="D266" s="5">
        <v>437192016</v>
      </c>
      <c r="E266" s="3">
        <v>2503490873</v>
      </c>
      <c r="F266" s="3">
        <v>437192016</v>
      </c>
      <c r="G266" s="3">
        <v>2940682889</v>
      </c>
      <c r="T266">
        <v>442928769</v>
      </c>
      <c r="U266">
        <v>5736753</v>
      </c>
    </row>
    <row r="267" spans="1:21" ht="15">
      <c r="A267" s="7">
        <v>5101</v>
      </c>
      <c r="B267" t="s">
        <v>82</v>
      </c>
      <c r="C267" s="3">
        <v>1289265584</v>
      </c>
      <c r="D267" s="5">
        <v>178357805</v>
      </c>
      <c r="E267" s="3">
        <v>1110907779</v>
      </c>
      <c r="F267" s="3">
        <v>178357805</v>
      </c>
      <c r="G267" s="3">
        <v>1289265584</v>
      </c>
      <c r="T267">
        <v>184094558</v>
      </c>
      <c r="U267">
        <v>5736753</v>
      </c>
    </row>
    <row r="268" spans="1:21" ht="15">
      <c r="A268" s="7">
        <v>510101</v>
      </c>
      <c r="B268" t="s">
        <v>586</v>
      </c>
      <c r="C268" s="3">
        <v>822251134</v>
      </c>
      <c r="D268" s="5">
        <v>120854556</v>
      </c>
      <c r="E268" s="3">
        <v>701396578</v>
      </c>
      <c r="F268" s="3">
        <v>120854556</v>
      </c>
      <c r="G268" s="3">
        <v>822251134</v>
      </c>
      <c r="T268">
        <v>120854556</v>
      </c>
      <c r="U268">
        <v>0</v>
      </c>
    </row>
    <row r="269" spans="1:21" ht="15">
      <c r="A269" s="7">
        <v>51010101</v>
      </c>
      <c r="B269" t="s">
        <v>587</v>
      </c>
      <c r="C269" s="3">
        <v>822251134</v>
      </c>
      <c r="D269" s="5">
        <v>120854556</v>
      </c>
      <c r="E269" s="3">
        <v>701396578</v>
      </c>
      <c r="F269" s="3">
        <v>120854556</v>
      </c>
      <c r="G269" s="3">
        <v>822251134</v>
      </c>
      <c r="T269">
        <v>120854556</v>
      </c>
      <c r="U269">
        <v>0</v>
      </c>
    </row>
    <row r="270" spans="1:21" ht="15">
      <c r="A270" s="7">
        <v>510103</v>
      </c>
      <c r="B270" t="s">
        <v>588</v>
      </c>
      <c r="C270" s="3">
        <v>1320403</v>
      </c>
      <c r="D270" s="5">
        <v>0</v>
      </c>
      <c r="E270" s="3">
        <v>1320403</v>
      </c>
      <c r="F270" s="3">
        <v>0</v>
      </c>
      <c r="G270" s="3">
        <v>1320403</v>
      </c>
      <c r="T270">
        <v>0</v>
      </c>
      <c r="U270">
        <v>0</v>
      </c>
    </row>
    <row r="271" spans="1:21" ht="15">
      <c r="A271" s="7">
        <v>51010301</v>
      </c>
      <c r="B271" t="s">
        <v>589</v>
      </c>
      <c r="C271" s="3">
        <v>1320403</v>
      </c>
      <c r="D271" s="5">
        <v>0</v>
      </c>
      <c r="E271" s="3">
        <v>1320403</v>
      </c>
      <c r="F271" s="3">
        <v>0</v>
      </c>
      <c r="G271" s="3">
        <v>1320403</v>
      </c>
      <c r="T271">
        <v>0</v>
      </c>
      <c r="U271">
        <v>0</v>
      </c>
    </row>
    <row r="272" spans="1:21" ht="15">
      <c r="A272" s="7">
        <v>510105</v>
      </c>
      <c r="B272" t="s">
        <v>590</v>
      </c>
      <c r="C272" s="3">
        <v>111470176</v>
      </c>
      <c r="D272" s="5">
        <v>16511388</v>
      </c>
      <c r="E272" s="3">
        <v>94958788</v>
      </c>
      <c r="F272" s="3">
        <v>16511388</v>
      </c>
      <c r="G272" s="3">
        <v>111470176</v>
      </c>
      <c r="T272">
        <v>16511388</v>
      </c>
      <c r="U272">
        <v>0</v>
      </c>
    </row>
    <row r="273" spans="1:21" ht="15">
      <c r="A273" s="7">
        <v>51010501</v>
      </c>
      <c r="B273" t="s">
        <v>591</v>
      </c>
      <c r="C273" s="3">
        <v>111470176</v>
      </c>
      <c r="D273" s="5">
        <v>16511388</v>
      </c>
      <c r="E273" s="3">
        <v>94958788</v>
      </c>
      <c r="F273" s="3">
        <v>16511388</v>
      </c>
      <c r="G273" s="3">
        <v>111470176</v>
      </c>
      <c r="T273">
        <v>16511388</v>
      </c>
      <c r="U273">
        <v>0</v>
      </c>
    </row>
    <row r="274" spans="1:21" ht="15">
      <c r="A274" s="7">
        <v>510110</v>
      </c>
      <c r="B274" t="s">
        <v>592</v>
      </c>
      <c r="C274" s="3">
        <v>283876625</v>
      </c>
      <c r="D274" s="5">
        <v>42425298</v>
      </c>
      <c r="E274" s="3">
        <v>241451327</v>
      </c>
      <c r="F274" s="3">
        <v>42425298</v>
      </c>
      <c r="G274" s="3">
        <v>283876625</v>
      </c>
      <c r="T274">
        <v>42425298</v>
      </c>
      <c r="U274">
        <v>0</v>
      </c>
    </row>
    <row r="275" spans="1:21" ht="15">
      <c r="A275" s="7">
        <v>51011001</v>
      </c>
      <c r="B275" t="s">
        <v>593</v>
      </c>
      <c r="C275" s="3">
        <v>283876625</v>
      </c>
      <c r="D275" s="5">
        <v>42425298</v>
      </c>
      <c r="E275" s="3">
        <v>241451327</v>
      </c>
      <c r="F275" s="3">
        <v>42425298</v>
      </c>
      <c r="G275" s="3">
        <v>283876625</v>
      </c>
      <c r="T275">
        <v>42425298</v>
      </c>
      <c r="U275">
        <v>0</v>
      </c>
    </row>
    <row r="276" spans="1:21" ht="15">
      <c r="A276" s="7">
        <v>510119</v>
      </c>
      <c r="B276" t="s">
        <v>541</v>
      </c>
      <c r="C276" s="3">
        <v>68167766</v>
      </c>
      <c r="D276" s="5">
        <v>-1771341</v>
      </c>
      <c r="E276" s="3">
        <v>69939107</v>
      </c>
      <c r="F276" s="3">
        <v>-1771341</v>
      </c>
      <c r="G276" s="3">
        <v>68167766</v>
      </c>
      <c r="T276">
        <v>3965412</v>
      </c>
      <c r="U276">
        <v>5736753</v>
      </c>
    </row>
    <row r="277" spans="1:21" ht="15">
      <c r="A277" s="7">
        <v>51011901</v>
      </c>
      <c r="B277" t="s">
        <v>594</v>
      </c>
      <c r="C277" s="3">
        <v>50877864</v>
      </c>
      <c r="D277" s="5">
        <v>3965412</v>
      </c>
      <c r="E277" s="3">
        <v>46912452</v>
      </c>
      <c r="F277" s="3">
        <v>3965412</v>
      </c>
      <c r="G277" s="3">
        <v>50877864</v>
      </c>
      <c r="T277">
        <v>3965412</v>
      </c>
      <c r="U277">
        <v>0</v>
      </c>
    </row>
    <row r="278" spans="1:21" ht="15">
      <c r="A278" s="7">
        <v>51011902</v>
      </c>
      <c r="B278" t="s">
        <v>549</v>
      </c>
      <c r="C278" s="3">
        <v>17289902</v>
      </c>
      <c r="D278" s="5">
        <v>-5736753</v>
      </c>
      <c r="E278" s="3">
        <v>23026655</v>
      </c>
      <c r="F278" s="3">
        <v>-5736753</v>
      </c>
      <c r="G278" s="3">
        <v>17289902</v>
      </c>
      <c r="T278">
        <v>0</v>
      </c>
      <c r="U278">
        <v>5736753</v>
      </c>
    </row>
    <row r="279" spans="1:21" ht="15">
      <c r="A279" s="7">
        <v>510123</v>
      </c>
      <c r="B279" t="s">
        <v>595</v>
      </c>
      <c r="C279" s="3">
        <v>1199963</v>
      </c>
      <c r="D279" s="5">
        <v>205708</v>
      </c>
      <c r="E279" s="3">
        <v>994255</v>
      </c>
      <c r="F279" s="3">
        <v>205708</v>
      </c>
      <c r="G279" s="3">
        <v>1199963</v>
      </c>
      <c r="T279">
        <v>205708</v>
      </c>
      <c r="U279">
        <v>0</v>
      </c>
    </row>
    <row r="280" spans="1:21" ht="15">
      <c r="A280" s="7">
        <v>51012301</v>
      </c>
      <c r="B280" t="s">
        <v>596</v>
      </c>
      <c r="C280" s="3">
        <v>1199963</v>
      </c>
      <c r="D280" s="5">
        <v>205708</v>
      </c>
      <c r="E280" s="3">
        <v>994255</v>
      </c>
      <c r="F280" s="3">
        <v>205708</v>
      </c>
      <c r="G280" s="3">
        <v>1199963</v>
      </c>
      <c r="T280">
        <v>205708</v>
      </c>
      <c r="U280">
        <v>0</v>
      </c>
    </row>
    <row r="281" spans="1:21" ht="15">
      <c r="A281" s="7">
        <v>510125</v>
      </c>
      <c r="B281" t="s">
        <v>597</v>
      </c>
      <c r="C281" s="3">
        <v>126853</v>
      </c>
      <c r="D281" s="5">
        <v>0</v>
      </c>
      <c r="E281" s="3">
        <v>126853</v>
      </c>
      <c r="F281" s="3">
        <v>0</v>
      </c>
      <c r="G281" s="3">
        <v>126853</v>
      </c>
      <c r="T281">
        <v>0</v>
      </c>
      <c r="U281">
        <v>0</v>
      </c>
    </row>
    <row r="282" spans="1:21" ht="15">
      <c r="A282" s="7">
        <v>51012501</v>
      </c>
      <c r="B282" t="s">
        <v>598</v>
      </c>
      <c r="C282" s="3">
        <v>126853</v>
      </c>
      <c r="D282" s="5">
        <v>0</v>
      </c>
      <c r="E282" s="3">
        <v>126853</v>
      </c>
      <c r="F282" s="3">
        <v>0</v>
      </c>
      <c r="G282" s="3">
        <v>126853</v>
      </c>
      <c r="T282">
        <v>0</v>
      </c>
      <c r="U282">
        <v>0</v>
      </c>
    </row>
    <row r="283" spans="1:21" ht="15">
      <c r="A283" s="7">
        <v>510160</v>
      </c>
      <c r="B283" t="s">
        <v>599</v>
      </c>
      <c r="C283" s="3">
        <v>852664</v>
      </c>
      <c r="D283" s="5">
        <v>132196</v>
      </c>
      <c r="E283" s="3">
        <v>720468</v>
      </c>
      <c r="F283" s="3">
        <v>132196</v>
      </c>
      <c r="G283" s="3">
        <v>852664</v>
      </c>
      <c r="T283">
        <v>132196</v>
      </c>
      <c r="U283">
        <v>0</v>
      </c>
    </row>
    <row r="284" spans="1:21" ht="15">
      <c r="A284" s="7">
        <v>51016001</v>
      </c>
      <c r="B284" t="s">
        <v>600</v>
      </c>
      <c r="C284" s="3">
        <v>852664</v>
      </c>
      <c r="D284" s="5">
        <v>132196</v>
      </c>
      <c r="E284" s="3">
        <v>720468</v>
      </c>
      <c r="F284" s="3">
        <v>132196</v>
      </c>
      <c r="G284" s="3">
        <v>852664</v>
      </c>
      <c r="T284">
        <v>132196</v>
      </c>
      <c r="U284">
        <v>0</v>
      </c>
    </row>
    <row r="285" spans="1:21" ht="15">
      <c r="A285" s="7">
        <v>5102</v>
      </c>
      <c r="B285" t="s">
        <v>601</v>
      </c>
      <c r="C285" s="3">
        <v>642322</v>
      </c>
      <c r="D285" s="5">
        <v>0</v>
      </c>
      <c r="E285" s="3">
        <v>642322</v>
      </c>
      <c r="F285" s="3">
        <v>0</v>
      </c>
      <c r="G285" s="3">
        <v>642322</v>
      </c>
      <c r="T285">
        <v>0</v>
      </c>
      <c r="U285">
        <v>0</v>
      </c>
    </row>
    <row r="286" spans="1:21" ht="15">
      <c r="A286" s="7">
        <v>510201</v>
      </c>
      <c r="B286" t="s">
        <v>547</v>
      </c>
      <c r="C286" s="3">
        <v>642322</v>
      </c>
      <c r="D286" s="5">
        <v>0</v>
      </c>
      <c r="E286" s="3">
        <v>642322</v>
      </c>
      <c r="F286" s="3">
        <v>0</v>
      </c>
      <c r="G286" s="3">
        <v>642322</v>
      </c>
      <c r="T286">
        <v>0</v>
      </c>
      <c r="U286">
        <v>0</v>
      </c>
    </row>
    <row r="287" spans="1:21" ht="15">
      <c r="A287" s="7">
        <v>51020101</v>
      </c>
      <c r="B287" t="s">
        <v>548</v>
      </c>
      <c r="C287" s="3">
        <v>642322</v>
      </c>
      <c r="D287" s="5">
        <v>0</v>
      </c>
      <c r="E287" s="3">
        <v>642322</v>
      </c>
      <c r="F287" s="3">
        <v>0</v>
      </c>
      <c r="G287" s="3">
        <v>642322</v>
      </c>
      <c r="T287">
        <v>0</v>
      </c>
      <c r="U287">
        <v>0</v>
      </c>
    </row>
    <row r="288" spans="1:21" ht="15">
      <c r="A288" s="7">
        <v>5103</v>
      </c>
      <c r="B288" t="s">
        <v>84</v>
      </c>
      <c r="C288" s="3">
        <v>332938475</v>
      </c>
      <c r="D288" s="5">
        <v>61393989</v>
      </c>
      <c r="E288" s="3">
        <v>271544486</v>
      </c>
      <c r="F288" s="3">
        <v>61393989</v>
      </c>
      <c r="G288" s="3">
        <v>332938475</v>
      </c>
      <c r="T288">
        <v>61393989</v>
      </c>
      <c r="U288">
        <v>0</v>
      </c>
    </row>
    <row r="289" spans="1:21" ht="15">
      <c r="A289" s="7">
        <v>510302</v>
      </c>
      <c r="B289" t="s">
        <v>602</v>
      </c>
      <c r="C289" s="3">
        <v>64963500</v>
      </c>
      <c r="D289" s="5">
        <v>19934400</v>
      </c>
      <c r="E289" s="3">
        <v>45029100</v>
      </c>
      <c r="F289" s="3">
        <v>19934400</v>
      </c>
      <c r="G289" s="3">
        <v>64963500</v>
      </c>
      <c r="T289">
        <v>19934400</v>
      </c>
      <c r="U289">
        <v>0</v>
      </c>
    </row>
    <row r="290" spans="1:21" ht="15">
      <c r="A290" s="7">
        <v>51030201</v>
      </c>
      <c r="B290" t="s">
        <v>603</v>
      </c>
      <c r="C290" s="3">
        <v>64963500</v>
      </c>
      <c r="D290" s="5">
        <v>19934400</v>
      </c>
      <c r="E290" s="3">
        <v>45029100</v>
      </c>
      <c r="F290" s="3">
        <v>19934400</v>
      </c>
      <c r="G290" s="3">
        <v>64963500</v>
      </c>
      <c r="T290">
        <v>19934400</v>
      </c>
      <c r="U290">
        <v>0</v>
      </c>
    </row>
    <row r="291" spans="1:21" ht="15">
      <c r="A291" s="7">
        <v>510303</v>
      </c>
      <c r="B291" t="s">
        <v>604</v>
      </c>
      <c r="C291" s="3">
        <v>106016200</v>
      </c>
      <c r="D291" s="5">
        <v>15747964</v>
      </c>
      <c r="E291" s="3">
        <v>90268236</v>
      </c>
      <c r="F291" s="3">
        <v>15747964</v>
      </c>
      <c r="G291" s="3">
        <v>106016200</v>
      </c>
      <c r="T291">
        <v>15747964</v>
      </c>
      <c r="U291">
        <v>0</v>
      </c>
    </row>
    <row r="292" spans="1:21" ht="15">
      <c r="A292" s="7">
        <v>51030301</v>
      </c>
      <c r="B292" t="s">
        <v>605</v>
      </c>
      <c r="C292" s="3">
        <v>106016200</v>
      </c>
      <c r="D292" s="5">
        <v>15747964</v>
      </c>
      <c r="E292" s="3">
        <v>90268236</v>
      </c>
      <c r="F292" s="3">
        <v>15747964</v>
      </c>
      <c r="G292" s="3">
        <v>106016200</v>
      </c>
      <c r="T292">
        <v>15747964</v>
      </c>
      <c r="U292">
        <v>0</v>
      </c>
    </row>
    <row r="293" spans="1:21" ht="15">
      <c r="A293" s="7">
        <v>510305</v>
      </c>
      <c r="B293" t="s">
        <v>606</v>
      </c>
      <c r="C293" s="3">
        <v>10230200</v>
      </c>
      <c r="D293" s="5">
        <v>1570600</v>
      </c>
      <c r="E293" s="3">
        <v>8659600</v>
      </c>
      <c r="F293" s="3">
        <v>1570600</v>
      </c>
      <c r="G293" s="3">
        <v>10230200</v>
      </c>
      <c r="T293">
        <v>1570600</v>
      </c>
      <c r="U293">
        <v>0</v>
      </c>
    </row>
    <row r="294" spans="1:21" ht="15">
      <c r="A294" s="7">
        <v>51030501</v>
      </c>
      <c r="B294" t="s">
        <v>607</v>
      </c>
      <c r="C294" s="3">
        <v>10230200</v>
      </c>
      <c r="D294" s="5">
        <v>1570600</v>
      </c>
      <c r="E294" s="3">
        <v>8659600</v>
      </c>
      <c r="F294" s="3">
        <v>1570600</v>
      </c>
      <c r="G294" s="3">
        <v>10230200</v>
      </c>
      <c r="T294">
        <v>1570600</v>
      </c>
      <c r="U294">
        <v>0</v>
      </c>
    </row>
    <row r="295" spans="1:21" ht="15">
      <c r="A295" s="7">
        <v>510306</v>
      </c>
      <c r="B295" t="s">
        <v>608</v>
      </c>
      <c r="C295" s="3">
        <v>79890600</v>
      </c>
      <c r="D295" s="5">
        <v>12356600</v>
      </c>
      <c r="E295" s="3">
        <v>67534000</v>
      </c>
      <c r="F295" s="3">
        <v>12356600</v>
      </c>
      <c r="G295" s="3">
        <v>79890600</v>
      </c>
      <c r="T295">
        <v>12356600</v>
      </c>
      <c r="U295">
        <v>0</v>
      </c>
    </row>
    <row r="296" spans="1:21" ht="15">
      <c r="A296" s="7">
        <v>51030601</v>
      </c>
      <c r="B296" t="s">
        <v>609</v>
      </c>
      <c r="C296" s="3">
        <v>79890600</v>
      </c>
      <c r="D296" s="5">
        <v>12356600</v>
      </c>
      <c r="E296" s="3">
        <v>67534000</v>
      </c>
      <c r="F296" s="3">
        <v>12356600</v>
      </c>
      <c r="G296" s="3">
        <v>79890600</v>
      </c>
      <c r="T296">
        <v>12356600</v>
      </c>
      <c r="U296">
        <v>0</v>
      </c>
    </row>
    <row r="297" spans="1:21" ht="15">
      <c r="A297" s="7">
        <v>510307</v>
      </c>
      <c r="B297" t="s">
        <v>610</v>
      </c>
      <c r="C297" s="3">
        <v>71837975</v>
      </c>
      <c r="D297" s="5">
        <v>11784425</v>
      </c>
      <c r="E297" s="3">
        <v>60053550</v>
      </c>
      <c r="F297" s="3">
        <v>11784425</v>
      </c>
      <c r="G297" s="3">
        <v>71837975</v>
      </c>
      <c r="T297">
        <v>11784425</v>
      </c>
      <c r="U297">
        <v>0</v>
      </c>
    </row>
    <row r="298" spans="1:21" ht="15">
      <c r="A298" s="7">
        <v>51030701</v>
      </c>
      <c r="B298" t="s">
        <v>611</v>
      </c>
      <c r="C298" s="3">
        <v>71837975</v>
      </c>
      <c r="D298" s="5">
        <v>11784425</v>
      </c>
      <c r="E298" s="3">
        <v>60053550</v>
      </c>
      <c r="F298" s="3">
        <v>11784425</v>
      </c>
      <c r="G298" s="3">
        <v>71837975</v>
      </c>
      <c r="T298">
        <v>11784425</v>
      </c>
      <c r="U298">
        <v>0</v>
      </c>
    </row>
    <row r="299" spans="1:21" ht="15">
      <c r="A299" s="7">
        <v>5104</v>
      </c>
      <c r="B299" t="s">
        <v>260</v>
      </c>
      <c r="C299" s="3">
        <v>81142800</v>
      </c>
      <c r="D299" s="5">
        <v>22777100</v>
      </c>
      <c r="E299" s="3">
        <v>58365700</v>
      </c>
      <c r="F299" s="3">
        <v>22777100</v>
      </c>
      <c r="G299" s="3">
        <v>81142800</v>
      </c>
      <c r="T299">
        <v>22777100</v>
      </c>
      <c r="U299">
        <v>0</v>
      </c>
    </row>
    <row r="300" spans="1:21" ht="15">
      <c r="A300" s="7">
        <v>510401</v>
      </c>
      <c r="B300" t="s">
        <v>612</v>
      </c>
      <c r="C300" s="3">
        <v>48701600</v>
      </c>
      <c r="D300" s="5">
        <v>13842800</v>
      </c>
      <c r="E300" s="3">
        <v>34858800</v>
      </c>
      <c r="F300" s="3">
        <v>13842800</v>
      </c>
      <c r="G300" s="3">
        <v>48701600</v>
      </c>
      <c r="T300">
        <v>13842800</v>
      </c>
      <c r="U300">
        <v>0</v>
      </c>
    </row>
    <row r="301" spans="1:21" ht="15">
      <c r="A301" s="7">
        <v>51040101</v>
      </c>
      <c r="B301" t="s">
        <v>524</v>
      </c>
      <c r="C301" s="3">
        <v>48701600</v>
      </c>
      <c r="D301" s="5">
        <v>13842800</v>
      </c>
      <c r="E301" s="3">
        <v>34858800</v>
      </c>
      <c r="F301" s="3">
        <v>13842800</v>
      </c>
      <c r="G301" s="3">
        <v>48701600</v>
      </c>
      <c r="T301">
        <v>13842800</v>
      </c>
      <c r="U301">
        <v>0</v>
      </c>
    </row>
    <row r="302" spans="1:21" ht="15">
      <c r="A302" s="7">
        <v>510402</v>
      </c>
      <c r="B302" t="s">
        <v>613</v>
      </c>
      <c r="C302" s="3">
        <v>32441200</v>
      </c>
      <c r="D302" s="5">
        <v>8934300</v>
      </c>
      <c r="E302" s="3">
        <v>23506900</v>
      </c>
      <c r="F302" s="3">
        <v>8934300</v>
      </c>
      <c r="G302" s="3">
        <v>32441200</v>
      </c>
      <c r="T302">
        <v>8934300</v>
      </c>
      <c r="U302">
        <v>0</v>
      </c>
    </row>
    <row r="303" spans="1:21" ht="15">
      <c r="A303" s="7">
        <v>51040201</v>
      </c>
      <c r="B303" t="s">
        <v>525</v>
      </c>
      <c r="C303" s="3">
        <v>32441200</v>
      </c>
      <c r="D303" s="5">
        <v>8934300</v>
      </c>
      <c r="E303" s="3">
        <v>23506900</v>
      </c>
      <c r="F303" s="3">
        <v>8934300</v>
      </c>
      <c r="G303" s="3">
        <v>32441200</v>
      </c>
      <c r="T303">
        <v>8934300</v>
      </c>
      <c r="U303">
        <v>0</v>
      </c>
    </row>
    <row r="304" spans="1:21" ht="15">
      <c r="A304" s="7">
        <v>5107</v>
      </c>
      <c r="B304" t="s">
        <v>263</v>
      </c>
      <c r="C304" s="3">
        <v>667595809</v>
      </c>
      <c r="D304" s="5">
        <v>89002164</v>
      </c>
      <c r="E304" s="3">
        <v>578593645</v>
      </c>
      <c r="F304" s="3">
        <v>89002164</v>
      </c>
      <c r="G304" s="3">
        <v>667595809</v>
      </c>
      <c r="T304">
        <v>89002164</v>
      </c>
      <c r="U304">
        <v>0</v>
      </c>
    </row>
    <row r="305" spans="1:21" ht="15">
      <c r="A305" s="7">
        <v>510701</v>
      </c>
      <c r="B305" t="s">
        <v>534</v>
      </c>
      <c r="C305" s="3">
        <v>96786082</v>
      </c>
      <c r="D305" s="5">
        <v>12258751</v>
      </c>
      <c r="E305" s="3">
        <v>84527331</v>
      </c>
      <c r="F305" s="3">
        <v>12258751</v>
      </c>
      <c r="G305" s="3">
        <v>96786082</v>
      </c>
      <c r="T305">
        <v>12258751</v>
      </c>
      <c r="U305">
        <v>0</v>
      </c>
    </row>
    <row r="306" spans="1:21" ht="15">
      <c r="A306" s="7">
        <v>51070101</v>
      </c>
      <c r="B306" t="s">
        <v>216</v>
      </c>
      <c r="C306" s="3">
        <v>96786082</v>
      </c>
      <c r="D306" s="5">
        <v>12258751</v>
      </c>
      <c r="E306" s="3">
        <v>84527331</v>
      </c>
      <c r="F306" s="3">
        <v>12258751</v>
      </c>
      <c r="G306" s="3">
        <v>96786082</v>
      </c>
      <c r="T306">
        <v>12258751</v>
      </c>
      <c r="U306">
        <v>0</v>
      </c>
    </row>
    <row r="307" spans="1:21" ht="15">
      <c r="A307" s="7">
        <v>510702</v>
      </c>
      <c r="B307" t="s">
        <v>530</v>
      </c>
      <c r="C307" s="3">
        <v>125701156</v>
      </c>
      <c r="D307" s="5">
        <v>32207549</v>
      </c>
      <c r="E307" s="3">
        <v>93493607</v>
      </c>
      <c r="F307" s="3">
        <v>32207549</v>
      </c>
      <c r="G307" s="3">
        <v>125701156</v>
      </c>
      <c r="T307">
        <v>32207549</v>
      </c>
      <c r="U307">
        <v>0</v>
      </c>
    </row>
    <row r="308" spans="1:21" ht="15">
      <c r="A308" s="7">
        <v>51070201</v>
      </c>
      <c r="B308" t="s">
        <v>531</v>
      </c>
      <c r="C308" s="3">
        <v>125701156</v>
      </c>
      <c r="D308" s="5">
        <v>32207549</v>
      </c>
      <c r="E308" s="3">
        <v>93493607</v>
      </c>
      <c r="F308" s="3">
        <v>32207549</v>
      </c>
      <c r="G308" s="3">
        <v>125701156</v>
      </c>
      <c r="T308">
        <v>32207549</v>
      </c>
      <c r="U308">
        <v>0</v>
      </c>
    </row>
    <row r="309" spans="1:21" ht="15">
      <c r="A309" s="7">
        <v>510703</v>
      </c>
      <c r="B309" t="s">
        <v>614</v>
      </c>
      <c r="C309" s="3">
        <v>14945122</v>
      </c>
      <c r="D309" s="5">
        <v>3864908</v>
      </c>
      <c r="E309" s="3">
        <v>11080214</v>
      </c>
      <c r="F309" s="3">
        <v>3864908</v>
      </c>
      <c r="G309" s="3">
        <v>14945122</v>
      </c>
      <c r="T309">
        <v>3864908</v>
      </c>
      <c r="U309">
        <v>0</v>
      </c>
    </row>
    <row r="310" spans="1:21" ht="15">
      <c r="A310" s="7">
        <v>51070301</v>
      </c>
      <c r="B310" t="s">
        <v>615</v>
      </c>
      <c r="C310" s="3">
        <v>14945122</v>
      </c>
      <c r="D310" s="5">
        <v>3864908</v>
      </c>
      <c r="E310" s="3">
        <v>11080214</v>
      </c>
      <c r="F310" s="3">
        <v>3864908</v>
      </c>
      <c r="G310" s="3">
        <v>14945122</v>
      </c>
      <c r="T310">
        <v>3864908</v>
      </c>
      <c r="U310">
        <v>0</v>
      </c>
    </row>
    <row r="311" spans="1:21" ht="15">
      <c r="A311" s="7">
        <v>510704</v>
      </c>
      <c r="B311" t="s">
        <v>535</v>
      </c>
      <c r="C311" s="3">
        <v>60747878</v>
      </c>
      <c r="D311" s="5">
        <v>8359412</v>
      </c>
      <c r="E311" s="3">
        <v>52388466</v>
      </c>
      <c r="F311" s="3">
        <v>8359412</v>
      </c>
      <c r="G311" s="3">
        <v>60747878</v>
      </c>
      <c r="T311">
        <v>8359412</v>
      </c>
      <c r="U311">
        <v>0</v>
      </c>
    </row>
    <row r="312" spans="1:21" ht="15">
      <c r="A312" s="7">
        <v>51070401</v>
      </c>
      <c r="B312" t="s">
        <v>536</v>
      </c>
      <c r="C312" s="3">
        <v>60747878</v>
      </c>
      <c r="D312" s="5">
        <v>8359412</v>
      </c>
      <c r="E312" s="3">
        <v>52388466</v>
      </c>
      <c r="F312" s="3">
        <v>8359412</v>
      </c>
      <c r="G312" s="3">
        <v>60747878</v>
      </c>
      <c r="T312">
        <v>8359412</v>
      </c>
      <c r="U312">
        <v>0</v>
      </c>
    </row>
    <row r="313" spans="1:21" ht="15">
      <c r="A313" s="7">
        <v>510705</v>
      </c>
      <c r="B313" t="s">
        <v>539</v>
      </c>
      <c r="C313" s="3">
        <v>119880742</v>
      </c>
      <c r="D313" s="5">
        <v>17308118</v>
      </c>
      <c r="E313" s="3">
        <v>102572624</v>
      </c>
      <c r="F313" s="3">
        <v>17308118</v>
      </c>
      <c r="G313" s="3">
        <v>119880742</v>
      </c>
      <c r="T313">
        <v>17308118</v>
      </c>
      <c r="U313">
        <v>0</v>
      </c>
    </row>
    <row r="314" spans="1:21" ht="15">
      <c r="A314" s="7">
        <v>51070501</v>
      </c>
      <c r="B314" t="s">
        <v>540</v>
      </c>
      <c r="C314" s="3">
        <v>119880742</v>
      </c>
      <c r="D314" s="5">
        <v>17308118</v>
      </c>
      <c r="E314" s="3">
        <v>102572624</v>
      </c>
      <c r="F314" s="3">
        <v>17308118</v>
      </c>
      <c r="G314" s="3">
        <v>119880742</v>
      </c>
      <c r="T314">
        <v>17308118</v>
      </c>
      <c r="U314">
        <v>0</v>
      </c>
    </row>
    <row r="315" spans="1:21" ht="15">
      <c r="A315" s="7">
        <v>510706</v>
      </c>
      <c r="B315" t="s">
        <v>537</v>
      </c>
      <c r="C315" s="3">
        <v>233844386</v>
      </c>
      <c r="D315" s="5">
        <v>12661887</v>
      </c>
      <c r="E315" s="3">
        <v>221182499</v>
      </c>
      <c r="F315" s="3">
        <v>12661887</v>
      </c>
      <c r="G315" s="3">
        <v>233844386</v>
      </c>
      <c r="T315">
        <v>12661887</v>
      </c>
      <c r="U315">
        <v>0</v>
      </c>
    </row>
    <row r="316" spans="1:21" ht="15">
      <c r="A316" s="7">
        <v>51070601</v>
      </c>
      <c r="B316" t="s">
        <v>538</v>
      </c>
      <c r="C316" s="3">
        <v>233844386</v>
      </c>
      <c r="D316" s="5">
        <v>12661887</v>
      </c>
      <c r="E316" s="3">
        <v>221182499</v>
      </c>
      <c r="F316" s="3">
        <v>12661887</v>
      </c>
      <c r="G316" s="3">
        <v>233844386</v>
      </c>
      <c r="T316">
        <v>12661887</v>
      </c>
      <c r="U316">
        <v>0</v>
      </c>
    </row>
    <row r="317" spans="1:21" ht="15">
      <c r="A317" s="7">
        <v>510707</v>
      </c>
      <c r="B317" t="s">
        <v>616</v>
      </c>
      <c r="C317" s="3">
        <v>7715546</v>
      </c>
      <c r="D317" s="5">
        <v>965546</v>
      </c>
      <c r="E317" s="3">
        <v>6750000</v>
      </c>
      <c r="F317" s="3">
        <v>965546</v>
      </c>
      <c r="G317" s="3">
        <v>7715546</v>
      </c>
      <c r="T317">
        <v>965546</v>
      </c>
      <c r="U317">
        <v>0</v>
      </c>
    </row>
    <row r="318" spans="1:21" ht="15">
      <c r="A318" s="7">
        <v>51070701</v>
      </c>
      <c r="B318" t="s">
        <v>617</v>
      </c>
      <c r="C318" s="3">
        <v>7715546</v>
      </c>
      <c r="D318" s="5">
        <v>965546</v>
      </c>
      <c r="E318" s="3">
        <v>6750000</v>
      </c>
      <c r="F318" s="3">
        <v>965546</v>
      </c>
      <c r="G318" s="3">
        <v>7715546</v>
      </c>
      <c r="T318">
        <v>965546</v>
      </c>
      <c r="U318">
        <v>0</v>
      </c>
    </row>
    <row r="319" spans="1:21" ht="15">
      <c r="A319" s="7">
        <v>510790</v>
      </c>
      <c r="B319" t="s">
        <v>618</v>
      </c>
      <c r="C319" s="3">
        <v>7974897</v>
      </c>
      <c r="D319" s="5">
        <v>1375993</v>
      </c>
      <c r="E319" s="3">
        <v>6598904</v>
      </c>
      <c r="F319" s="3">
        <v>1375993</v>
      </c>
      <c r="G319" s="3">
        <v>7974897</v>
      </c>
      <c r="T319">
        <v>1375993</v>
      </c>
      <c r="U319">
        <v>0</v>
      </c>
    </row>
    <row r="320" spans="1:21" ht="15">
      <c r="A320" s="7">
        <v>51079001</v>
      </c>
      <c r="B320" t="s">
        <v>619</v>
      </c>
      <c r="C320" s="3">
        <v>7974897</v>
      </c>
      <c r="D320" s="5">
        <v>1375993</v>
      </c>
      <c r="E320" s="3">
        <v>6598904</v>
      </c>
      <c r="F320" s="3">
        <v>1375993</v>
      </c>
      <c r="G320" s="3">
        <v>7974897</v>
      </c>
      <c r="T320">
        <v>1375993</v>
      </c>
      <c r="U320">
        <v>0</v>
      </c>
    </row>
    <row r="321" spans="1:21" ht="15">
      <c r="A321" s="7">
        <v>5108</v>
      </c>
      <c r="B321" t="s">
        <v>272</v>
      </c>
      <c r="C321" s="3">
        <v>187819322</v>
      </c>
      <c r="D321" s="5">
        <v>39515902</v>
      </c>
      <c r="E321" s="3">
        <v>148303420</v>
      </c>
      <c r="F321" s="3">
        <v>39515902</v>
      </c>
      <c r="G321" s="3">
        <v>187819322</v>
      </c>
      <c r="T321">
        <v>39515902</v>
      </c>
      <c r="U321">
        <v>0</v>
      </c>
    </row>
    <row r="322" spans="1:21" ht="15">
      <c r="A322" s="7">
        <v>510802</v>
      </c>
      <c r="B322" t="s">
        <v>478</v>
      </c>
      <c r="C322" s="3">
        <v>169690822</v>
      </c>
      <c r="D322" s="5">
        <v>39515902</v>
      </c>
      <c r="E322" s="3">
        <v>130174920</v>
      </c>
      <c r="F322" s="3">
        <v>39515902</v>
      </c>
      <c r="G322" s="3">
        <v>169690822</v>
      </c>
      <c r="T322">
        <v>39515902</v>
      </c>
      <c r="U322">
        <v>0</v>
      </c>
    </row>
    <row r="323" spans="1:21" ht="15">
      <c r="A323" s="7">
        <v>51080201</v>
      </c>
      <c r="B323" t="s">
        <v>196</v>
      </c>
      <c r="C323" s="3">
        <v>169690822</v>
      </c>
      <c r="D323" s="5">
        <v>39515902</v>
      </c>
      <c r="E323" s="3">
        <v>130174920</v>
      </c>
      <c r="F323" s="3">
        <v>39515902</v>
      </c>
      <c r="G323" s="3">
        <v>169690822</v>
      </c>
      <c r="T323">
        <v>39515902</v>
      </c>
      <c r="U323">
        <v>0</v>
      </c>
    </row>
    <row r="324" spans="1:21" ht="15">
      <c r="A324" s="7">
        <v>510803</v>
      </c>
      <c r="B324" t="s">
        <v>620</v>
      </c>
      <c r="C324" s="3">
        <v>18128500</v>
      </c>
      <c r="D324" s="5">
        <v>0</v>
      </c>
      <c r="E324" s="3">
        <v>18128500</v>
      </c>
      <c r="F324" s="3">
        <v>0</v>
      </c>
      <c r="G324" s="3">
        <v>18128500</v>
      </c>
      <c r="T324">
        <v>0</v>
      </c>
      <c r="U324">
        <v>0</v>
      </c>
    </row>
    <row r="325" spans="1:21" ht="15">
      <c r="A325" s="7">
        <v>51080301</v>
      </c>
      <c r="B325" t="s">
        <v>621</v>
      </c>
      <c r="C325" s="3">
        <v>18128500</v>
      </c>
      <c r="D325" s="5">
        <v>0</v>
      </c>
      <c r="E325" s="3">
        <v>18128500</v>
      </c>
      <c r="F325" s="3">
        <v>0</v>
      </c>
      <c r="G325" s="3">
        <v>18128500</v>
      </c>
      <c r="T325">
        <v>0</v>
      </c>
      <c r="U325">
        <v>0</v>
      </c>
    </row>
    <row r="326" spans="1:21" ht="15">
      <c r="A326" s="7">
        <v>5111</v>
      </c>
      <c r="B326" t="s">
        <v>275</v>
      </c>
      <c r="C326" s="3">
        <v>381278577</v>
      </c>
      <c r="D326" s="5">
        <v>46145056</v>
      </c>
      <c r="E326" s="3">
        <v>335133521</v>
      </c>
      <c r="F326" s="3">
        <v>46145056</v>
      </c>
      <c r="G326" s="3">
        <v>381278577</v>
      </c>
      <c r="T326">
        <v>46145056</v>
      </c>
      <c r="U326">
        <v>0</v>
      </c>
    </row>
    <row r="327" spans="1:21" ht="15">
      <c r="A327" s="7">
        <v>511113</v>
      </c>
      <c r="B327" t="s">
        <v>622</v>
      </c>
      <c r="C327" s="3">
        <v>26623936</v>
      </c>
      <c r="D327" s="5">
        <v>0</v>
      </c>
      <c r="E327" s="3">
        <v>26623936</v>
      </c>
      <c r="F327" s="3">
        <v>0</v>
      </c>
      <c r="G327" s="3">
        <v>26623936</v>
      </c>
      <c r="T327">
        <v>0</v>
      </c>
      <c r="U327">
        <v>0</v>
      </c>
    </row>
    <row r="328" spans="1:21" ht="15">
      <c r="A328" s="7">
        <v>51111301</v>
      </c>
      <c r="B328" t="s">
        <v>623</v>
      </c>
      <c r="C328" s="3">
        <v>26623936</v>
      </c>
      <c r="D328" s="5">
        <v>0</v>
      </c>
      <c r="E328" s="3">
        <v>26623936</v>
      </c>
      <c r="F328" s="3">
        <v>0</v>
      </c>
      <c r="G328" s="3">
        <v>26623936</v>
      </c>
      <c r="T328">
        <v>0</v>
      </c>
      <c r="U328">
        <v>0</v>
      </c>
    </row>
    <row r="329" spans="1:21" ht="15">
      <c r="A329" s="7">
        <v>511114</v>
      </c>
      <c r="B329" t="s">
        <v>624</v>
      </c>
      <c r="C329" s="3">
        <v>57449045</v>
      </c>
      <c r="D329" s="5">
        <v>187200</v>
      </c>
      <c r="E329" s="3">
        <v>57261845</v>
      </c>
      <c r="F329" s="3">
        <v>187200</v>
      </c>
      <c r="G329" s="3">
        <v>57449045</v>
      </c>
      <c r="T329">
        <v>187200</v>
      </c>
      <c r="U329">
        <v>0</v>
      </c>
    </row>
    <row r="330" spans="1:21" ht="15">
      <c r="A330" s="7">
        <v>51111401</v>
      </c>
      <c r="B330" t="s">
        <v>625</v>
      </c>
      <c r="C330" s="3">
        <v>18160517</v>
      </c>
      <c r="D330" s="5">
        <v>187200</v>
      </c>
      <c r="E330" s="3">
        <v>17973317</v>
      </c>
      <c r="F330" s="3">
        <v>187200</v>
      </c>
      <c r="G330" s="3">
        <v>18160517</v>
      </c>
      <c r="T330">
        <v>187200</v>
      </c>
      <c r="U330">
        <v>0</v>
      </c>
    </row>
    <row r="331" spans="1:21" ht="15">
      <c r="A331" s="7">
        <v>51111402</v>
      </c>
      <c r="B331" t="s">
        <v>626</v>
      </c>
      <c r="C331" s="3">
        <v>39288528</v>
      </c>
      <c r="D331" s="5">
        <v>0</v>
      </c>
      <c r="E331" s="3">
        <v>39288528</v>
      </c>
      <c r="F331" s="3">
        <v>0</v>
      </c>
      <c r="G331" s="3">
        <v>39288528</v>
      </c>
      <c r="T331">
        <v>0</v>
      </c>
      <c r="U331">
        <v>0</v>
      </c>
    </row>
    <row r="332" spans="1:21" ht="15">
      <c r="A332" s="7">
        <v>511115</v>
      </c>
      <c r="B332" t="s">
        <v>627</v>
      </c>
      <c r="C332" s="3">
        <v>15672541</v>
      </c>
      <c r="D332" s="5">
        <v>8424243</v>
      </c>
      <c r="E332" s="3">
        <v>7248298</v>
      </c>
      <c r="F332" s="3">
        <v>8424243</v>
      </c>
      <c r="G332" s="3">
        <v>15672541</v>
      </c>
      <c r="T332">
        <v>8424243</v>
      </c>
      <c r="U332">
        <v>0</v>
      </c>
    </row>
    <row r="333" spans="1:21" ht="15">
      <c r="A333" s="7">
        <v>51111501</v>
      </c>
      <c r="B333" t="s">
        <v>342</v>
      </c>
      <c r="C333" s="3">
        <v>15672541</v>
      </c>
      <c r="D333" s="5">
        <v>8424243</v>
      </c>
      <c r="E333" s="3">
        <v>7248298</v>
      </c>
      <c r="F333" s="3">
        <v>8424243</v>
      </c>
      <c r="G333" s="3">
        <v>15672541</v>
      </c>
      <c r="T333">
        <v>8424243</v>
      </c>
      <c r="U333">
        <v>0</v>
      </c>
    </row>
    <row r="334" spans="1:21" ht="15">
      <c r="A334" s="7">
        <v>511117</v>
      </c>
      <c r="B334" t="s">
        <v>628</v>
      </c>
      <c r="C334" s="3">
        <v>32226385</v>
      </c>
      <c r="D334" s="5">
        <v>5891753</v>
      </c>
      <c r="E334" s="3">
        <v>26334632</v>
      </c>
      <c r="F334" s="3">
        <v>5891753</v>
      </c>
      <c r="G334" s="3">
        <v>32226385</v>
      </c>
      <c r="T334">
        <v>5891753</v>
      </c>
      <c r="U334">
        <v>0</v>
      </c>
    </row>
    <row r="335" spans="1:21" ht="15">
      <c r="A335" s="7">
        <v>51111701</v>
      </c>
      <c r="B335" t="s">
        <v>527</v>
      </c>
      <c r="C335" s="3">
        <v>32226385</v>
      </c>
      <c r="D335" s="5">
        <v>5891753</v>
      </c>
      <c r="E335" s="3">
        <v>26334632</v>
      </c>
      <c r="F335" s="3">
        <v>5891753</v>
      </c>
      <c r="G335" s="3">
        <v>32226385</v>
      </c>
      <c r="T335">
        <v>5891753</v>
      </c>
      <c r="U335">
        <v>0</v>
      </c>
    </row>
    <row r="336" spans="1:21" ht="15">
      <c r="A336" s="7">
        <v>511118</v>
      </c>
      <c r="B336" t="s">
        <v>578</v>
      </c>
      <c r="C336" s="3">
        <v>25572400</v>
      </c>
      <c r="D336" s="5">
        <v>9286200</v>
      </c>
      <c r="E336" s="3">
        <v>16286200</v>
      </c>
      <c r="F336" s="3">
        <v>9286200</v>
      </c>
      <c r="G336" s="3">
        <v>25572400</v>
      </c>
      <c r="T336">
        <v>9286200</v>
      </c>
      <c r="U336">
        <v>0</v>
      </c>
    </row>
    <row r="337" spans="1:21" ht="15">
      <c r="A337" s="7">
        <v>51111801</v>
      </c>
      <c r="B337" t="s">
        <v>629</v>
      </c>
      <c r="C337" s="3">
        <v>25572400</v>
      </c>
      <c r="D337" s="5">
        <v>9286200</v>
      </c>
      <c r="E337" s="3">
        <v>16286200</v>
      </c>
      <c r="F337" s="3">
        <v>9286200</v>
      </c>
      <c r="G337" s="3">
        <v>25572400</v>
      </c>
      <c r="T337">
        <v>9286200</v>
      </c>
      <c r="U337">
        <v>0</v>
      </c>
    </row>
    <row r="338" spans="1:21" ht="15">
      <c r="A338" s="7">
        <v>511121</v>
      </c>
      <c r="B338" t="s">
        <v>632</v>
      </c>
      <c r="C338" s="3">
        <v>178800</v>
      </c>
      <c r="D338" s="5">
        <v>178800</v>
      </c>
      <c r="E338" s="3">
        <v>0</v>
      </c>
      <c r="F338" s="3">
        <v>178800</v>
      </c>
      <c r="G338" s="3">
        <v>178800</v>
      </c>
      <c r="T338">
        <v>178800</v>
      </c>
      <c r="U338">
        <v>0</v>
      </c>
    </row>
    <row r="339" spans="1:21" ht="15">
      <c r="A339" s="7">
        <v>51112101</v>
      </c>
      <c r="B339" t="s">
        <v>633</v>
      </c>
      <c r="C339" s="3">
        <v>178800</v>
      </c>
      <c r="D339" s="5">
        <v>178800</v>
      </c>
      <c r="E339" s="3">
        <v>0</v>
      </c>
      <c r="F339" s="3">
        <v>178800</v>
      </c>
      <c r="G339" s="3">
        <v>178800</v>
      </c>
      <c r="T339">
        <v>178800</v>
      </c>
      <c r="U339">
        <v>0</v>
      </c>
    </row>
    <row r="340" spans="1:21" ht="15">
      <c r="A340" s="7">
        <v>511123</v>
      </c>
      <c r="B340" t="s">
        <v>634</v>
      </c>
      <c r="C340" s="3">
        <v>10091477</v>
      </c>
      <c r="D340" s="5">
        <v>1548959</v>
      </c>
      <c r="E340" s="3">
        <v>8542518</v>
      </c>
      <c r="F340" s="3">
        <v>1548959</v>
      </c>
      <c r="G340" s="3">
        <v>10091477</v>
      </c>
      <c r="T340">
        <v>1548959</v>
      </c>
      <c r="U340">
        <v>0</v>
      </c>
    </row>
    <row r="341" spans="1:21" ht="15">
      <c r="A341" s="7">
        <v>51112301</v>
      </c>
      <c r="B341" t="s">
        <v>635</v>
      </c>
      <c r="C341" s="3">
        <v>10091477</v>
      </c>
      <c r="D341" s="5">
        <v>1548959</v>
      </c>
      <c r="E341" s="3">
        <v>8542518</v>
      </c>
      <c r="F341" s="3">
        <v>1548959</v>
      </c>
      <c r="G341" s="3">
        <v>10091477</v>
      </c>
      <c r="T341">
        <v>1548959</v>
      </c>
      <c r="U341">
        <v>0</v>
      </c>
    </row>
    <row r="342" spans="1:21" ht="15">
      <c r="A342" s="7">
        <v>511125</v>
      </c>
      <c r="B342" t="s">
        <v>636</v>
      </c>
      <c r="C342" s="3">
        <v>145138590</v>
      </c>
      <c r="D342" s="5">
        <v>19438783</v>
      </c>
      <c r="E342" s="3">
        <v>125699807</v>
      </c>
      <c r="F342" s="3">
        <v>19438783</v>
      </c>
      <c r="G342" s="3">
        <v>145138590</v>
      </c>
      <c r="T342">
        <v>19438783</v>
      </c>
      <c r="U342">
        <v>0</v>
      </c>
    </row>
    <row r="343" spans="1:21" ht="15">
      <c r="A343" s="7">
        <v>51112501</v>
      </c>
      <c r="B343" t="s">
        <v>637</v>
      </c>
      <c r="C343" s="3">
        <v>360261</v>
      </c>
      <c r="D343" s="5">
        <v>0</v>
      </c>
      <c r="E343" s="3">
        <v>360261</v>
      </c>
      <c r="F343" s="3">
        <v>0</v>
      </c>
      <c r="G343" s="3">
        <v>360261</v>
      </c>
      <c r="T343">
        <v>0</v>
      </c>
      <c r="U343">
        <v>0</v>
      </c>
    </row>
    <row r="344" spans="1:21" ht="15">
      <c r="A344" s="7">
        <v>51112502</v>
      </c>
      <c r="B344" t="s">
        <v>638</v>
      </c>
      <c r="C344" s="3">
        <v>4074981</v>
      </c>
      <c r="D344" s="5">
        <v>0</v>
      </c>
      <c r="E344" s="3">
        <v>4074981</v>
      </c>
      <c r="F344" s="3">
        <v>0</v>
      </c>
      <c r="G344" s="3">
        <v>4074981</v>
      </c>
      <c r="T344">
        <v>0</v>
      </c>
      <c r="U344">
        <v>0</v>
      </c>
    </row>
    <row r="345" spans="1:21" ht="15">
      <c r="A345" s="7">
        <v>51112503</v>
      </c>
      <c r="B345" t="s">
        <v>639</v>
      </c>
      <c r="C345" s="3">
        <v>10509534</v>
      </c>
      <c r="D345" s="5">
        <v>1520918</v>
      </c>
      <c r="E345" s="3">
        <v>8988616</v>
      </c>
      <c r="F345" s="3">
        <v>1520918</v>
      </c>
      <c r="G345" s="3">
        <v>10509534</v>
      </c>
      <c r="T345">
        <v>1520918</v>
      </c>
      <c r="U345">
        <v>0</v>
      </c>
    </row>
    <row r="346" spans="1:21" ht="15">
      <c r="A346" s="7">
        <v>51112505</v>
      </c>
      <c r="B346" t="s">
        <v>640</v>
      </c>
      <c r="C346" s="3">
        <v>15466660</v>
      </c>
      <c r="D346" s="5">
        <v>836505</v>
      </c>
      <c r="E346" s="3">
        <v>14630155</v>
      </c>
      <c r="F346" s="3">
        <v>836505</v>
      </c>
      <c r="G346" s="3">
        <v>15466660</v>
      </c>
      <c r="T346">
        <v>836505</v>
      </c>
      <c r="U346">
        <v>0</v>
      </c>
    </row>
    <row r="347" spans="1:21" ht="15">
      <c r="A347" s="7">
        <v>51112506</v>
      </c>
      <c r="B347" t="s">
        <v>641</v>
      </c>
      <c r="C347" s="3">
        <v>23194987</v>
      </c>
      <c r="D347" s="5">
        <v>3599506</v>
      </c>
      <c r="E347" s="3">
        <v>19595481</v>
      </c>
      <c r="F347" s="3">
        <v>3599506</v>
      </c>
      <c r="G347" s="3">
        <v>23194987</v>
      </c>
      <c r="T347">
        <v>3599506</v>
      </c>
      <c r="U347">
        <v>0</v>
      </c>
    </row>
    <row r="348" spans="1:21" ht="15">
      <c r="A348" s="7">
        <v>51112507</v>
      </c>
      <c r="B348" t="s">
        <v>642</v>
      </c>
      <c r="C348" s="3">
        <v>1524296</v>
      </c>
      <c r="D348" s="5">
        <v>381074</v>
      </c>
      <c r="E348" s="3">
        <v>1143222</v>
      </c>
      <c r="F348" s="3">
        <v>381074</v>
      </c>
      <c r="G348" s="3">
        <v>1524296</v>
      </c>
      <c r="T348">
        <v>381074</v>
      </c>
      <c r="U348">
        <v>0</v>
      </c>
    </row>
    <row r="349" spans="1:21" ht="15">
      <c r="A349" s="7">
        <v>51112508</v>
      </c>
      <c r="B349" t="s">
        <v>643</v>
      </c>
      <c r="C349" s="3">
        <v>62404326</v>
      </c>
      <c r="D349" s="5">
        <v>9606133</v>
      </c>
      <c r="E349" s="3">
        <v>52798193</v>
      </c>
      <c r="F349" s="3">
        <v>9606133</v>
      </c>
      <c r="G349" s="3">
        <v>62404326</v>
      </c>
      <c r="T349">
        <v>9606133</v>
      </c>
      <c r="U349">
        <v>0</v>
      </c>
    </row>
    <row r="350" spans="1:21" ht="15">
      <c r="A350" s="7">
        <v>51112509</v>
      </c>
      <c r="B350" t="s">
        <v>644</v>
      </c>
      <c r="C350" s="3">
        <v>23582403</v>
      </c>
      <c r="D350" s="5">
        <v>3473523</v>
      </c>
      <c r="E350" s="3">
        <v>20108880</v>
      </c>
      <c r="F350" s="3">
        <v>3473523</v>
      </c>
      <c r="G350" s="3">
        <v>23582403</v>
      </c>
      <c r="T350">
        <v>3473523</v>
      </c>
      <c r="U350">
        <v>0</v>
      </c>
    </row>
    <row r="351" spans="1:21" ht="15">
      <c r="A351" s="7">
        <v>51112512</v>
      </c>
      <c r="B351" t="s">
        <v>423</v>
      </c>
      <c r="C351" s="3">
        <v>4021142</v>
      </c>
      <c r="D351" s="5">
        <v>21124</v>
      </c>
      <c r="E351" s="3">
        <v>4000018</v>
      </c>
      <c r="F351" s="3">
        <v>21124</v>
      </c>
      <c r="G351" s="3">
        <v>4021142</v>
      </c>
      <c r="T351">
        <v>21124</v>
      </c>
      <c r="U351">
        <v>0</v>
      </c>
    </row>
    <row r="352" spans="1:21" ht="15">
      <c r="A352" s="7">
        <v>511127</v>
      </c>
      <c r="B352" t="s">
        <v>645</v>
      </c>
      <c r="C352" s="3">
        <v>36038400</v>
      </c>
      <c r="D352" s="5">
        <v>0</v>
      </c>
      <c r="E352" s="3">
        <v>36038400</v>
      </c>
      <c r="F352" s="3">
        <v>0</v>
      </c>
      <c r="G352" s="3">
        <v>36038400</v>
      </c>
      <c r="T352">
        <v>0</v>
      </c>
      <c r="U352">
        <v>0</v>
      </c>
    </row>
    <row r="353" spans="1:21" ht="15">
      <c r="A353" s="7">
        <v>51112701</v>
      </c>
      <c r="B353" t="s">
        <v>646</v>
      </c>
      <c r="C353" s="3">
        <v>36038400</v>
      </c>
      <c r="D353" s="5">
        <v>0</v>
      </c>
      <c r="E353" s="3">
        <v>36038400</v>
      </c>
      <c r="F353" s="3">
        <v>0</v>
      </c>
      <c r="G353" s="3">
        <v>36038400</v>
      </c>
      <c r="T353">
        <v>0</v>
      </c>
      <c r="U353">
        <v>0</v>
      </c>
    </row>
    <row r="354" spans="1:21" ht="15">
      <c r="A354" s="7">
        <v>511155</v>
      </c>
      <c r="B354" t="s">
        <v>650</v>
      </c>
      <c r="C354" s="3">
        <v>28795026</v>
      </c>
      <c r="D354" s="5">
        <v>574995</v>
      </c>
      <c r="E354" s="3">
        <v>28220031</v>
      </c>
      <c r="F354" s="3">
        <v>574995</v>
      </c>
      <c r="G354" s="3">
        <v>28795026</v>
      </c>
      <c r="T354">
        <v>574995</v>
      </c>
      <c r="U354">
        <v>0</v>
      </c>
    </row>
    <row r="355" spans="1:21" ht="15">
      <c r="A355" s="7">
        <v>51115501</v>
      </c>
      <c r="B355" t="s">
        <v>651</v>
      </c>
      <c r="C355" s="3">
        <v>28795026</v>
      </c>
      <c r="D355" s="5">
        <v>574995</v>
      </c>
      <c r="E355" s="3">
        <v>28220031</v>
      </c>
      <c r="F355" s="3">
        <v>574995</v>
      </c>
      <c r="G355" s="3">
        <v>28795026</v>
      </c>
      <c r="T355">
        <v>574995</v>
      </c>
      <c r="U355">
        <v>0</v>
      </c>
    </row>
    <row r="356" spans="1:21" ht="15">
      <c r="A356" s="7">
        <v>511162</v>
      </c>
      <c r="B356" t="s">
        <v>653</v>
      </c>
      <c r="C356" s="3">
        <v>2686419</v>
      </c>
      <c r="D356" s="5">
        <v>0</v>
      </c>
      <c r="E356" s="3">
        <v>2686419</v>
      </c>
      <c r="F356" s="3">
        <v>0</v>
      </c>
      <c r="G356" s="3">
        <v>2686419</v>
      </c>
      <c r="T356">
        <v>0</v>
      </c>
      <c r="U356">
        <v>0</v>
      </c>
    </row>
    <row r="357" spans="1:21" ht="15">
      <c r="A357" s="7">
        <v>51116201</v>
      </c>
      <c r="B357" t="s">
        <v>405</v>
      </c>
      <c r="C357" s="3">
        <v>2686419</v>
      </c>
      <c r="D357" s="5">
        <v>0</v>
      </c>
      <c r="E357" s="3">
        <v>2686419</v>
      </c>
      <c r="F357" s="3">
        <v>0</v>
      </c>
      <c r="G357" s="3">
        <v>2686419</v>
      </c>
      <c r="T357">
        <v>0</v>
      </c>
      <c r="U357">
        <v>0</v>
      </c>
    </row>
    <row r="358" spans="1:21" ht="15">
      <c r="A358" s="7">
        <v>511164</v>
      </c>
      <c r="B358" t="s">
        <v>654</v>
      </c>
      <c r="C358" s="3">
        <v>190000</v>
      </c>
      <c r="D358" s="5">
        <v>0</v>
      </c>
      <c r="E358" s="3">
        <v>190000</v>
      </c>
      <c r="F358" s="3">
        <v>0</v>
      </c>
      <c r="G358" s="3">
        <v>190000</v>
      </c>
      <c r="T358">
        <v>0</v>
      </c>
      <c r="U358">
        <v>0</v>
      </c>
    </row>
    <row r="359" spans="1:21" ht="15">
      <c r="A359" s="7">
        <v>51116401</v>
      </c>
      <c r="B359" t="s">
        <v>655</v>
      </c>
      <c r="C359" s="3">
        <v>190000</v>
      </c>
      <c r="D359" s="5">
        <v>0</v>
      </c>
      <c r="E359" s="3">
        <v>190000</v>
      </c>
      <c r="F359" s="3">
        <v>0</v>
      </c>
      <c r="G359" s="3">
        <v>190000</v>
      </c>
      <c r="T359">
        <v>0</v>
      </c>
      <c r="U359">
        <v>0</v>
      </c>
    </row>
    <row r="360" spans="1:21" ht="15">
      <c r="A360" s="7">
        <v>511190</v>
      </c>
      <c r="B360" t="s">
        <v>656</v>
      </c>
      <c r="C360" s="3">
        <v>615558</v>
      </c>
      <c r="D360" s="5">
        <v>614123</v>
      </c>
      <c r="E360" s="3">
        <v>1435</v>
      </c>
      <c r="F360" s="3">
        <v>614123</v>
      </c>
      <c r="G360" s="3">
        <v>615558</v>
      </c>
      <c r="T360">
        <v>614123</v>
      </c>
      <c r="U360">
        <v>0</v>
      </c>
    </row>
    <row r="361" spans="1:21" ht="15">
      <c r="A361" s="7">
        <v>51119002</v>
      </c>
      <c r="B361" t="s">
        <v>657</v>
      </c>
      <c r="C361" s="3">
        <v>615558</v>
      </c>
      <c r="D361" s="5">
        <v>614123</v>
      </c>
      <c r="E361" s="3">
        <v>1435</v>
      </c>
      <c r="F361" s="3">
        <v>614123</v>
      </c>
      <c r="G361" s="3">
        <v>615558</v>
      </c>
      <c r="T361">
        <v>614123</v>
      </c>
      <c r="U361">
        <v>0</v>
      </c>
    </row>
    <row r="362" spans="1:21" ht="15">
      <c r="A362" s="7">
        <v>53</v>
      </c>
      <c r="B362" t="s">
        <v>658</v>
      </c>
      <c r="C362" s="3">
        <v>601202735</v>
      </c>
      <c r="D362" s="5">
        <v>46596755</v>
      </c>
      <c r="E362" s="3">
        <v>554605980</v>
      </c>
      <c r="F362" s="3">
        <v>46596755</v>
      </c>
      <c r="G362" s="3">
        <v>601202735</v>
      </c>
      <c r="T362">
        <v>46596755</v>
      </c>
      <c r="U362">
        <v>0</v>
      </c>
    </row>
    <row r="363" spans="1:21" ht="15">
      <c r="A363" s="7">
        <v>5360</v>
      </c>
      <c r="B363" t="s">
        <v>660</v>
      </c>
      <c r="C363" s="3">
        <v>209692421</v>
      </c>
      <c r="D363" s="5">
        <v>29983375</v>
      </c>
      <c r="E363" s="3">
        <v>179709046</v>
      </c>
      <c r="F363" s="3">
        <v>29983375</v>
      </c>
      <c r="G363" s="3">
        <v>209692421</v>
      </c>
      <c r="T363">
        <v>29983375</v>
      </c>
      <c r="U363">
        <v>0</v>
      </c>
    </row>
    <row r="364" spans="1:21" ht="15">
      <c r="A364" s="7">
        <v>536001</v>
      </c>
      <c r="B364" t="s">
        <v>148</v>
      </c>
      <c r="C364" s="3">
        <v>154570420</v>
      </c>
      <c r="D364" s="5">
        <v>22081489</v>
      </c>
      <c r="E364" s="3">
        <v>132488931</v>
      </c>
      <c r="F364" s="3">
        <v>22081489</v>
      </c>
      <c r="G364" s="3">
        <v>154570420</v>
      </c>
      <c r="T364">
        <v>22081489</v>
      </c>
      <c r="U364">
        <v>0</v>
      </c>
    </row>
    <row r="365" spans="1:21" ht="15">
      <c r="A365" s="7">
        <v>53600101</v>
      </c>
      <c r="B365" t="s">
        <v>342</v>
      </c>
      <c r="C365" s="3">
        <v>154570420</v>
      </c>
      <c r="D365" s="5">
        <v>22081489</v>
      </c>
      <c r="E365" s="3">
        <v>132488931</v>
      </c>
      <c r="F365" s="3">
        <v>22081489</v>
      </c>
      <c r="G365" s="3">
        <v>154570420</v>
      </c>
      <c r="T365">
        <v>22081489</v>
      </c>
      <c r="U365">
        <v>0</v>
      </c>
    </row>
    <row r="366" spans="1:21" ht="15">
      <c r="A366" s="7">
        <v>536004</v>
      </c>
      <c r="B366" t="s">
        <v>150</v>
      </c>
      <c r="C366" s="3">
        <v>3583607</v>
      </c>
      <c r="D366" s="5">
        <v>511943</v>
      </c>
      <c r="E366" s="3">
        <v>3071664</v>
      </c>
      <c r="F366" s="3">
        <v>511943</v>
      </c>
      <c r="G366" s="3">
        <v>3583607</v>
      </c>
      <c r="T366">
        <v>511943</v>
      </c>
      <c r="U366">
        <v>0</v>
      </c>
    </row>
    <row r="367" spans="1:21" ht="15">
      <c r="A367" s="7">
        <v>53600401</v>
      </c>
      <c r="B367" t="s">
        <v>143</v>
      </c>
      <c r="C367" s="3">
        <v>3583607</v>
      </c>
      <c r="D367" s="5">
        <v>511943</v>
      </c>
      <c r="E367" s="3">
        <v>3071664</v>
      </c>
      <c r="F367" s="3">
        <v>511943</v>
      </c>
      <c r="G367" s="3">
        <v>3583607</v>
      </c>
      <c r="T367">
        <v>511943</v>
      </c>
      <c r="U367">
        <v>0</v>
      </c>
    </row>
    <row r="368" spans="1:21" ht="15">
      <c r="A368" s="7">
        <v>536006</v>
      </c>
      <c r="B368" t="s">
        <v>659</v>
      </c>
      <c r="C368" s="3">
        <v>7117002</v>
      </c>
      <c r="D368" s="5">
        <v>1016715</v>
      </c>
      <c r="E368" s="3">
        <v>6100287</v>
      </c>
      <c r="F368" s="3">
        <v>1016715</v>
      </c>
      <c r="G368" s="3">
        <v>7117002</v>
      </c>
      <c r="T368">
        <v>1016715</v>
      </c>
      <c r="U368">
        <v>0</v>
      </c>
    </row>
    <row r="369" spans="1:21" ht="15">
      <c r="A369" s="7">
        <v>53600601</v>
      </c>
      <c r="B369" t="s">
        <v>144</v>
      </c>
      <c r="C369" s="3">
        <v>7117002</v>
      </c>
      <c r="D369" s="5">
        <v>1016715</v>
      </c>
      <c r="E369" s="3">
        <v>6100287</v>
      </c>
      <c r="F369" s="3">
        <v>1016715</v>
      </c>
      <c r="G369" s="3">
        <v>7117002</v>
      </c>
      <c r="T369">
        <v>1016715</v>
      </c>
      <c r="U369">
        <v>0</v>
      </c>
    </row>
    <row r="370" spans="1:21" ht="15">
      <c r="A370" s="7">
        <v>536007</v>
      </c>
      <c r="B370" t="s">
        <v>663</v>
      </c>
      <c r="C370" s="3">
        <v>43914224</v>
      </c>
      <c r="D370" s="5">
        <v>6300775</v>
      </c>
      <c r="E370" s="3">
        <v>37613449</v>
      </c>
      <c r="F370" s="3">
        <v>6300775</v>
      </c>
      <c r="G370" s="3">
        <v>43914224</v>
      </c>
      <c r="T370">
        <v>6300775</v>
      </c>
      <c r="U370">
        <v>0</v>
      </c>
    </row>
    <row r="371" spans="1:21" ht="15">
      <c r="A371" s="7">
        <v>53600701</v>
      </c>
      <c r="B371" t="s">
        <v>145</v>
      </c>
      <c r="C371" s="3">
        <v>43914224</v>
      </c>
      <c r="D371" s="5">
        <v>6300775</v>
      </c>
      <c r="E371" s="3">
        <v>37613449</v>
      </c>
      <c r="F371" s="3">
        <v>6300775</v>
      </c>
      <c r="G371" s="3">
        <v>43914224</v>
      </c>
      <c r="T371">
        <v>6300775</v>
      </c>
      <c r="U371">
        <v>0</v>
      </c>
    </row>
    <row r="372" spans="1:21" ht="15">
      <c r="A372" s="7">
        <v>536009</v>
      </c>
      <c r="B372" t="s">
        <v>664</v>
      </c>
      <c r="C372" s="3">
        <v>507168</v>
      </c>
      <c r="D372" s="5">
        <v>72453</v>
      </c>
      <c r="E372" s="3">
        <v>434715</v>
      </c>
      <c r="F372" s="3">
        <v>72453</v>
      </c>
      <c r="G372" s="3">
        <v>507168</v>
      </c>
      <c r="T372">
        <v>72453</v>
      </c>
      <c r="U372">
        <v>0</v>
      </c>
    </row>
    <row r="373" spans="1:21" ht="15">
      <c r="A373" s="7">
        <v>53600901</v>
      </c>
      <c r="B373" t="s">
        <v>428</v>
      </c>
      <c r="C373" s="3">
        <v>507168</v>
      </c>
      <c r="D373" s="5">
        <v>72453</v>
      </c>
      <c r="E373" s="3">
        <v>434715</v>
      </c>
      <c r="F373" s="3">
        <v>72453</v>
      </c>
      <c r="G373" s="3">
        <v>507168</v>
      </c>
      <c r="T373">
        <v>72453</v>
      </c>
      <c r="U373">
        <v>0</v>
      </c>
    </row>
    <row r="374" spans="1:21" ht="15">
      <c r="A374" s="7">
        <v>5366</v>
      </c>
      <c r="B374" t="s">
        <v>665</v>
      </c>
      <c r="C374" s="3">
        <v>4535924</v>
      </c>
      <c r="D374" s="5">
        <v>647989</v>
      </c>
      <c r="E374" s="3">
        <v>3887935</v>
      </c>
      <c r="F374" s="3">
        <v>647989</v>
      </c>
      <c r="G374" s="3">
        <v>4535924</v>
      </c>
      <c r="T374">
        <v>647989</v>
      </c>
      <c r="U374">
        <v>0</v>
      </c>
    </row>
    <row r="375" spans="1:21" ht="15">
      <c r="A375" s="7">
        <v>536605</v>
      </c>
      <c r="B375" t="s">
        <v>446</v>
      </c>
      <c r="C375" s="3">
        <v>3561069</v>
      </c>
      <c r="D375" s="5">
        <v>508724</v>
      </c>
      <c r="E375" s="3">
        <v>3052345</v>
      </c>
      <c r="F375" s="3">
        <v>508724</v>
      </c>
      <c r="G375" s="3">
        <v>3561069</v>
      </c>
      <c r="T375">
        <v>508724</v>
      </c>
      <c r="U375">
        <v>0</v>
      </c>
    </row>
    <row r="376" spans="1:21" ht="15">
      <c r="A376" s="7">
        <v>53660501</v>
      </c>
      <c r="B376" t="s">
        <v>177</v>
      </c>
      <c r="C376" s="3">
        <v>3561069</v>
      </c>
      <c r="D376" s="5">
        <v>508724</v>
      </c>
      <c r="E376" s="3">
        <v>3052345</v>
      </c>
      <c r="F376" s="3">
        <v>508724</v>
      </c>
      <c r="G376" s="3">
        <v>3561069</v>
      </c>
      <c r="T376">
        <v>508724</v>
      </c>
      <c r="U376">
        <v>0</v>
      </c>
    </row>
    <row r="377" spans="1:21" ht="15">
      <c r="A377" s="7">
        <v>536606</v>
      </c>
      <c r="B377" t="s">
        <v>449</v>
      </c>
      <c r="C377" s="3">
        <v>974855</v>
      </c>
      <c r="D377" s="5">
        <v>139265</v>
      </c>
      <c r="E377" s="3">
        <v>835590</v>
      </c>
      <c r="F377" s="3">
        <v>139265</v>
      </c>
      <c r="G377" s="3">
        <v>974855</v>
      </c>
      <c r="T377">
        <v>139265</v>
      </c>
      <c r="U377">
        <v>0</v>
      </c>
    </row>
    <row r="378" spans="1:21" ht="15">
      <c r="A378" s="7">
        <v>53660601</v>
      </c>
      <c r="B378" t="s">
        <v>397</v>
      </c>
      <c r="C378" s="3">
        <v>974855</v>
      </c>
      <c r="D378" s="5">
        <v>139265</v>
      </c>
      <c r="E378" s="3">
        <v>835590</v>
      </c>
      <c r="F378" s="3">
        <v>139265</v>
      </c>
      <c r="G378" s="3">
        <v>974855</v>
      </c>
      <c r="T378">
        <v>139265</v>
      </c>
      <c r="U378">
        <v>0</v>
      </c>
    </row>
    <row r="379" spans="1:21" ht="15">
      <c r="A379" s="7">
        <v>5368</v>
      </c>
      <c r="B379" t="s">
        <v>666</v>
      </c>
      <c r="C379" s="3">
        <v>386974390</v>
      </c>
      <c r="D379" s="5">
        <v>15965391</v>
      </c>
      <c r="E379" s="3">
        <v>371008999</v>
      </c>
      <c r="F379" s="3">
        <v>15965391</v>
      </c>
      <c r="G379" s="3">
        <v>386974390</v>
      </c>
      <c r="T379">
        <v>15965391</v>
      </c>
      <c r="U379">
        <v>0</v>
      </c>
    </row>
    <row r="380" spans="1:21" ht="15">
      <c r="A380" s="7">
        <v>536805</v>
      </c>
      <c r="B380" t="s">
        <v>555</v>
      </c>
      <c r="C380" s="3">
        <v>386974390</v>
      </c>
      <c r="D380" s="5">
        <v>15965391</v>
      </c>
      <c r="E380" s="3">
        <v>371008999</v>
      </c>
      <c r="F380" s="3">
        <v>15965391</v>
      </c>
      <c r="G380" s="3">
        <v>386974390</v>
      </c>
      <c r="T380">
        <v>15965391</v>
      </c>
      <c r="U380">
        <v>0</v>
      </c>
    </row>
    <row r="381" spans="1:21" ht="15">
      <c r="A381" s="7">
        <v>53680501</v>
      </c>
      <c r="B381" t="s">
        <v>522</v>
      </c>
      <c r="C381" s="3">
        <v>386974390</v>
      </c>
      <c r="D381" s="5">
        <v>15965391</v>
      </c>
      <c r="E381" s="3">
        <v>371008999</v>
      </c>
      <c r="F381" s="3">
        <v>15965391</v>
      </c>
      <c r="G381" s="3">
        <v>386974390</v>
      </c>
      <c r="T381">
        <v>15965391</v>
      </c>
      <c r="U381">
        <v>0</v>
      </c>
    </row>
    <row r="382" spans="1:21" ht="15">
      <c r="A382" s="7">
        <v>55</v>
      </c>
      <c r="B382" t="s">
        <v>295</v>
      </c>
      <c r="C382" s="3">
        <v>2149972608</v>
      </c>
      <c r="D382" s="5">
        <v>842975404</v>
      </c>
      <c r="E382" s="3">
        <v>1306997204</v>
      </c>
      <c r="F382" s="3">
        <v>842975404</v>
      </c>
      <c r="G382" s="3">
        <v>2149972608</v>
      </c>
      <c r="T382">
        <v>846209415</v>
      </c>
      <c r="U382">
        <v>3234011</v>
      </c>
    </row>
    <row r="383" spans="1:21" ht="15">
      <c r="A383" s="7">
        <v>5506</v>
      </c>
      <c r="B383" t="s">
        <v>95</v>
      </c>
      <c r="C383" s="3">
        <v>2149972608</v>
      </c>
      <c r="D383" s="5">
        <v>842975404</v>
      </c>
      <c r="E383" s="3">
        <v>1306997204</v>
      </c>
      <c r="F383" s="3">
        <v>842975404</v>
      </c>
      <c r="G383" s="3">
        <v>2149972608</v>
      </c>
      <c r="T383">
        <v>846209415</v>
      </c>
      <c r="U383">
        <v>3234011</v>
      </c>
    </row>
    <row r="384" spans="1:21" ht="15">
      <c r="A384" s="7">
        <v>550606</v>
      </c>
      <c r="B384" t="s">
        <v>668</v>
      </c>
      <c r="C384" s="3">
        <v>2149972608</v>
      </c>
      <c r="D384" s="5">
        <v>842975404</v>
      </c>
      <c r="E384" s="3">
        <v>1306997204</v>
      </c>
      <c r="F384" s="3">
        <v>842975404</v>
      </c>
      <c r="G384" s="3">
        <v>2149972608</v>
      </c>
      <c r="T384">
        <v>846209415</v>
      </c>
      <c r="U384">
        <v>3234011</v>
      </c>
    </row>
    <row r="385" spans="1:21" ht="15">
      <c r="A385" s="7">
        <v>55060602</v>
      </c>
      <c r="B385" t="s">
        <v>669</v>
      </c>
      <c r="C385" s="3">
        <v>80577343</v>
      </c>
      <c r="D385" s="5">
        <v>16245593</v>
      </c>
      <c r="E385" s="3">
        <v>64331750</v>
      </c>
      <c r="F385" s="3">
        <v>16245593</v>
      </c>
      <c r="G385" s="3">
        <v>80577343</v>
      </c>
      <c r="T385">
        <v>19245593</v>
      </c>
      <c r="U385">
        <v>3000000</v>
      </c>
    </row>
    <row r="386" spans="1:21" ht="15">
      <c r="A386" s="7">
        <v>55060603</v>
      </c>
      <c r="B386" t="s">
        <v>670</v>
      </c>
      <c r="C386" s="3">
        <v>1107673849</v>
      </c>
      <c r="D386" s="5">
        <v>588799792</v>
      </c>
      <c r="E386" s="3">
        <v>518874057</v>
      </c>
      <c r="F386" s="3">
        <v>588799792</v>
      </c>
      <c r="G386" s="3">
        <v>1107673849</v>
      </c>
      <c r="T386">
        <v>588799792</v>
      </c>
      <c r="U386">
        <v>0</v>
      </c>
    </row>
    <row r="387" spans="1:21" ht="15">
      <c r="A387" s="7">
        <v>55060604</v>
      </c>
      <c r="B387" t="s">
        <v>671</v>
      </c>
      <c r="C387" s="3">
        <v>74433589</v>
      </c>
      <c r="D387" s="5">
        <v>6655270</v>
      </c>
      <c r="E387" s="3">
        <v>67778319</v>
      </c>
      <c r="F387" s="3">
        <v>6655270</v>
      </c>
      <c r="G387" s="3">
        <v>74433589</v>
      </c>
      <c r="T387">
        <v>6655270</v>
      </c>
      <c r="U387">
        <v>0</v>
      </c>
    </row>
    <row r="388" spans="1:21" ht="15">
      <c r="A388" s="7">
        <v>55060605</v>
      </c>
      <c r="B388" t="s">
        <v>672</v>
      </c>
      <c r="C388" s="3">
        <v>364832032</v>
      </c>
      <c r="D388" s="5">
        <v>79202348</v>
      </c>
      <c r="E388" s="3">
        <v>285629684</v>
      </c>
      <c r="F388" s="3">
        <v>79202348</v>
      </c>
      <c r="G388" s="3">
        <v>364832032</v>
      </c>
      <c r="T388">
        <v>79202348</v>
      </c>
      <c r="U388">
        <v>0</v>
      </c>
    </row>
    <row r="389" spans="1:21" ht="15">
      <c r="A389" s="7">
        <v>55060606</v>
      </c>
      <c r="B389" t="s">
        <v>673</v>
      </c>
      <c r="C389" s="3">
        <v>193527045</v>
      </c>
      <c r="D389" s="5">
        <v>36398709</v>
      </c>
      <c r="E389" s="3">
        <v>157128336</v>
      </c>
      <c r="F389" s="3">
        <v>36398709</v>
      </c>
      <c r="G389" s="3">
        <v>193527045</v>
      </c>
      <c r="T389">
        <v>36632720</v>
      </c>
      <c r="U389">
        <v>234011</v>
      </c>
    </row>
    <row r="390" spans="1:21" ht="15">
      <c r="A390" s="7">
        <v>55060607</v>
      </c>
      <c r="B390" t="s">
        <v>674</v>
      </c>
      <c r="C390" s="3">
        <v>42352206</v>
      </c>
      <c r="D390" s="5">
        <v>0</v>
      </c>
      <c r="E390" s="3">
        <v>42352206</v>
      </c>
      <c r="F390" s="3">
        <v>0</v>
      </c>
      <c r="G390" s="3">
        <v>42352206</v>
      </c>
      <c r="T390">
        <v>0</v>
      </c>
      <c r="U390">
        <v>0</v>
      </c>
    </row>
    <row r="391" spans="1:21" ht="15">
      <c r="A391" s="7">
        <v>55060608</v>
      </c>
      <c r="B391" t="s">
        <v>675</v>
      </c>
      <c r="C391" s="3">
        <v>76558805</v>
      </c>
      <c r="D391" s="5">
        <v>21992569</v>
      </c>
      <c r="E391" s="3">
        <v>54566236</v>
      </c>
      <c r="F391" s="3">
        <v>21992569</v>
      </c>
      <c r="G391" s="3">
        <v>76558805</v>
      </c>
      <c r="T391">
        <v>21992569</v>
      </c>
      <c r="U391">
        <v>0</v>
      </c>
    </row>
    <row r="392" spans="1:21" ht="15">
      <c r="A392" s="7">
        <v>55060609</v>
      </c>
      <c r="B392" t="s">
        <v>676</v>
      </c>
      <c r="C392" s="3">
        <v>183517739</v>
      </c>
      <c r="D392" s="5">
        <v>67181123</v>
      </c>
      <c r="E392" s="3">
        <v>116336616</v>
      </c>
      <c r="F392" s="3">
        <v>67181123</v>
      </c>
      <c r="G392" s="3">
        <v>183517739</v>
      </c>
      <c r="T392">
        <v>67181123</v>
      </c>
      <c r="U392">
        <v>0</v>
      </c>
    </row>
    <row r="393" spans="1:21" ht="15">
      <c r="A393" s="7">
        <v>55060610</v>
      </c>
      <c r="B393" t="s">
        <v>677</v>
      </c>
      <c r="C393" s="3">
        <v>26500000</v>
      </c>
      <c r="D393" s="5">
        <v>26500000</v>
      </c>
      <c r="E393" s="3">
        <v>0</v>
      </c>
      <c r="F393" s="3">
        <v>26500000</v>
      </c>
      <c r="G393" s="3">
        <v>26500000</v>
      </c>
      <c r="T393">
        <v>26500000</v>
      </c>
      <c r="U393">
        <v>0</v>
      </c>
    </row>
    <row r="394" spans="1:21" ht="15">
      <c r="A394" s="7">
        <v>57</v>
      </c>
      <c r="B394" t="s">
        <v>73</v>
      </c>
      <c r="C394" s="3">
        <v>472884</v>
      </c>
      <c r="D394" s="5">
        <v>0</v>
      </c>
      <c r="E394" s="3">
        <v>472884</v>
      </c>
      <c r="F394" s="3">
        <v>0</v>
      </c>
      <c r="G394" s="3">
        <v>472884</v>
      </c>
      <c r="T394">
        <v>0</v>
      </c>
      <c r="U394">
        <v>0</v>
      </c>
    </row>
    <row r="395" spans="1:21" ht="15">
      <c r="A395" s="7">
        <v>5720</v>
      </c>
      <c r="B395" t="s">
        <v>297</v>
      </c>
      <c r="C395" s="3">
        <v>472884</v>
      </c>
      <c r="D395" s="5">
        <v>0</v>
      </c>
      <c r="E395" s="3">
        <v>472884</v>
      </c>
      <c r="F395" s="3">
        <v>0</v>
      </c>
      <c r="G395" s="3">
        <v>472884</v>
      </c>
      <c r="T395">
        <v>0</v>
      </c>
      <c r="U395">
        <v>0</v>
      </c>
    </row>
    <row r="396" spans="1:21" ht="15">
      <c r="A396" s="7">
        <v>572081</v>
      </c>
      <c r="B396" t="s">
        <v>683</v>
      </c>
      <c r="C396" s="3">
        <v>472884</v>
      </c>
      <c r="D396" s="5">
        <v>0</v>
      </c>
      <c r="E396" s="3">
        <v>472884</v>
      </c>
      <c r="F396" s="3">
        <v>0</v>
      </c>
      <c r="G396" s="3">
        <v>472884</v>
      </c>
      <c r="T396">
        <v>0</v>
      </c>
      <c r="U396">
        <v>0</v>
      </c>
    </row>
    <row r="397" spans="1:21" ht="15">
      <c r="A397" s="7">
        <v>57208101</v>
      </c>
      <c r="B397" t="s">
        <v>684</v>
      </c>
      <c r="C397" s="3">
        <v>472884</v>
      </c>
      <c r="D397" s="5">
        <v>0</v>
      </c>
      <c r="E397" s="3">
        <v>472884</v>
      </c>
      <c r="F397" s="3">
        <v>0</v>
      </c>
      <c r="G397" s="3">
        <v>472884</v>
      </c>
      <c r="T397">
        <v>0</v>
      </c>
      <c r="U397">
        <v>0</v>
      </c>
    </row>
    <row r="398" spans="1:21" ht="15">
      <c r="A398" s="7">
        <v>58</v>
      </c>
      <c r="B398" t="s">
        <v>96</v>
      </c>
      <c r="C398" s="3">
        <v>27545</v>
      </c>
      <c r="D398" s="5">
        <v>5509</v>
      </c>
      <c r="E398" s="3">
        <v>22036</v>
      </c>
      <c r="F398" s="3">
        <v>5509</v>
      </c>
      <c r="G398" s="3">
        <v>27545</v>
      </c>
      <c r="T398">
        <v>5509</v>
      </c>
      <c r="U398">
        <v>0</v>
      </c>
    </row>
    <row r="399" spans="1:21" ht="15">
      <c r="A399" s="7">
        <v>5802</v>
      </c>
      <c r="B399" t="s">
        <v>299</v>
      </c>
      <c r="C399" s="3">
        <v>27545</v>
      </c>
      <c r="D399" s="5">
        <v>5509</v>
      </c>
      <c r="E399" s="3">
        <v>22036</v>
      </c>
      <c r="F399" s="3">
        <v>5509</v>
      </c>
      <c r="G399" s="3">
        <v>27545</v>
      </c>
      <c r="T399">
        <v>5509</v>
      </c>
      <c r="U399">
        <v>0</v>
      </c>
    </row>
    <row r="400" spans="1:21" ht="15">
      <c r="A400" s="7">
        <v>580240</v>
      </c>
      <c r="B400" t="s">
        <v>685</v>
      </c>
      <c r="C400" s="3">
        <v>27545</v>
      </c>
      <c r="D400" s="5">
        <v>5509</v>
      </c>
      <c r="E400" s="3">
        <v>22036</v>
      </c>
      <c r="F400" s="3">
        <v>5509</v>
      </c>
      <c r="G400" s="3">
        <v>27545</v>
      </c>
      <c r="T400">
        <v>5509</v>
      </c>
      <c r="U400">
        <v>0</v>
      </c>
    </row>
    <row r="401" spans="1:21" ht="15">
      <c r="A401" s="7">
        <v>58024001</v>
      </c>
      <c r="B401" t="s">
        <v>686</v>
      </c>
      <c r="C401" s="3">
        <v>27545</v>
      </c>
      <c r="D401" s="5">
        <v>5509</v>
      </c>
      <c r="E401" s="3">
        <v>22036</v>
      </c>
      <c r="F401" s="3">
        <v>5509</v>
      </c>
      <c r="G401" s="3">
        <v>27545</v>
      </c>
      <c r="T401">
        <v>5509</v>
      </c>
      <c r="U401">
        <v>0</v>
      </c>
    </row>
    <row r="402" spans="1:21" ht="15">
      <c r="A402" s="7">
        <v>8</v>
      </c>
      <c r="B402" t="s">
        <v>6</v>
      </c>
      <c r="C402" s="3">
        <v>0</v>
      </c>
      <c r="D402" s="5">
        <v>0</v>
      </c>
      <c r="E402" s="3">
        <v>0</v>
      </c>
      <c r="F402" s="3">
        <v>0</v>
      </c>
      <c r="G402" s="3">
        <v>0</v>
      </c>
      <c r="T402">
        <v>1407552</v>
      </c>
      <c r="U402">
        <v>1407552</v>
      </c>
    </row>
    <row r="403" spans="1:21" ht="15">
      <c r="A403" s="7">
        <v>81</v>
      </c>
      <c r="B403" t="s">
        <v>307</v>
      </c>
      <c r="C403" s="3">
        <v>41508737</v>
      </c>
      <c r="D403" s="5">
        <v>41508737</v>
      </c>
      <c r="E403" s="3">
        <v>40101185</v>
      </c>
      <c r="F403" s="3">
        <v>41508737</v>
      </c>
      <c r="G403" s="3">
        <v>41508737</v>
      </c>
      <c r="T403">
        <v>1407552</v>
      </c>
      <c r="U403">
        <v>0</v>
      </c>
    </row>
    <row r="404" spans="1:21" ht="15">
      <c r="A404" s="7">
        <v>8120</v>
      </c>
      <c r="B404" t="s">
        <v>690</v>
      </c>
      <c r="C404" s="3">
        <v>41508737</v>
      </c>
      <c r="D404" s="5">
        <v>41508737</v>
      </c>
      <c r="E404" s="3">
        <v>40101185</v>
      </c>
      <c r="F404" s="3">
        <v>41508737</v>
      </c>
      <c r="G404" s="3">
        <v>41508737</v>
      </c>
      <c r="T404">
        <v>1407552</v>
      </c>
      <c r="U404">
        <v>0</v>
      </c>
    </row>
    <row r="405" spans="1:21" ht="15">
      <c r="A405" s="7">
        <v>812004</v>
      </c>
      <c r="B405" t="s">
        <v>667</v>
      </c>
      <c r="C405" s="3">
        <v>41508737</v>
      </c>
      <c r="D405" s="5">
        <v>41508737</v>
      </c>
      <c r="E405" s="3">
        <v>40101185</v>
      </c>
      <c r="F405" s="3">
        <v>41508737</v>
      </c>
      <c r="G405" s="3">
        <v>41508737</v>
      </c>
      <c r="T405">
        <v>1407552</v>
      </c>
      <c r="U405">
        <v>0</v>
      </c>
    </row>
    <row r="406" spans="1:21" ht="15">
      <c r="A406" s="7">
        <v>81200401</v>
      </c>
      <c r="B406" t="s">
        <v>309</v>
      </c>
      <c r="C406" s="3">
        <v>41508737</v>
      </c>
      <c r="D406" s="5">
        <v>41508737</v>
      </c>
      <c r="E406" s="3">
        <v>40101185</v>
      </c>
      <c r="F406" s="3">
        <v>41508737</v>
      </c>
      <c r="G406" s="3">
        <v>41508737</v>
      </c>
      <c r="T406">
        <v>1407552</v>
      </c>
      <c r="U406">
        <v>0</v>
      </c>
    </row>
    <row r="407" spans="1:21" ht="15">
      <c r="A407" s="7">
        <v>83</v>
      </c>
      <c r="B407" t="s">
        <v>7</v>
      </c>
      <c r="C407" s="3">
        <v>152172379</v>
      </c>
      <c r="D407" s="5">
        <v>152172379</v>
      </c>
      <c r="E407" s="3">
        <v>152172379</v>
      </c>
      <c r="F407" s="3">
        <v>152172379</v>
      </c>
      <c r="G407" s="3">
        <v>152172379</v>
      </c>
      <c r="T407">
        <v>0</v>
      </c>
      <c r="U407">
        <v>0</v>
      </c>
    </row>
    <row r="408" spans="1:21" ht="15">
      <c r="A408" s="7">
        <v>8347</v>
      </c>
      <c r="B408" t="s">
        <v>310</v>
      </c>
      <c r="C408" s="3">
        <v>78145836</v>
      </c>
      <c r="D408" s="5">
        <v>78145836</v>
      </c>
      <c r="E408" s="3">
        <v>78145836</v>
      </c>
      <c r="F408" s="3">
        <v>78145836</v>
      </c>
      <c r="G408" s="3">
        <v>78145836</v>
      </c>
      <c r="T408">
        <v>0</v>
      </c>
      <c r="U408">
        <v>0</v>
      </c>
    </row>
    <row r="409" spans="1:21" ht="15">
      <c r="A409" s="7">
        <v>834704</v>
      </c>
      <c r="B409" t="s">
        <v>691</v>
      </c>
      <c r="C409" s="3">
        <v>78145836</v>
      </c>
      <c r="D409" s="5">
        <v>78145836</v>
      </c>
      <c r="E409" s="3">
        <v>78145836</v>
      </c>
      <c r="F409" s="3">
        <v>78145836</v>
      </c>
      <c r="G409" s="3">
        <v>78145836</v>
      </c>
      <c r="T409">
        <v>0</v>
      </c>
      <c r="U409">
        <v>0</v>
      </c>
    </row>
    <row r="410" spans="1:21" ht="15">
      <c r="A410" s="7">
        <v>83470401</v>
      </c>
      <c r="B410" t="s">
        <v>692</v>
      </c>
      <c r="C410" s="3">
        <v>78145836</v>
      </c>
      <c r="D410" s="5">
        <v>78145836</v>
      </c>
      <c r="E410" s="3">
        <v>78145836</v>
      </c>
      <c r="F410" s="3">
        <v>78145836</v>
      </c>
      <c r="G410" s="3">
        <v>78145836</v>
      </c>
      <c r="T410">
        <v>0</v>
      </c>
      <c r="U410">
        <v>0</v>
      </c>
    </row>
    <row r="411" spans="1:21" ht="15">
      <c r="A411" s="7">
        <v>8361</v>
      </c>
      <c r="B411" t="s">
        <v>693</v>
      </c>
      <c r="C411" s="3">
        <v>74026543</v>
      </c>
      <c r="D411" s="5">
        <v>74026543</v>
      </c>
      <c r="E411" s="3">
        <v>74026543</v>
      </c>
      <c r="F411" s="3">
        <v>74026543</v>
      </c>
      <c r="G411" s="3">
        <v>74026543</v>
      </c>
      <c r="T411">
        <v>0</v>
      </c>
      <c r="U411">
        <v>0</v>
      </c>
    </row>
    <row r="412" spans="1:21" ht="15">
      <c r="A412" s="7">
        <v>836102</v>
      </c>
      <c r="B412" t="s">
        <v>694</v>
      </c>
      <c r="C412" s="3">
        <v>74026543</v>
      </c>
      <c r="D412" s="5">
        <v>74026543</v>
      </c>
      <c r="E412" s="3">
        <v>74026543</v>
      </c>
      <c r="F412" s="3">
        <v>74026543</v>
      </c>
      <c r="G412" s="3">
        <v>74026543</v>
      </c>
      <c r="T412">
        <v>0</v>
      </c>
      <c r="U412">
        <v>0</v>
      </c>
    </row>
    <row r="413" spans="1:21" ht="15">
      <c r="A413" s="7">
        <v>83610201</v>
      </c>
      <c r="B413" t="s">
        <v>695</v>
      </c>
      <c r="C413" s="3">
        <v>74026543</v>
      </c>
      <c r="D413" s="5">
        <v>74026543</v>
      </c>
      <c r="E413" s="3">
        <v>74026543</v>
      </c>
      <c r="F413" s="3">
        <v>74026543</v>
      </c>
      <c r="G413" s="3">
        <v>74026543</v>
      </c>
      <c r="T413">
        <v>0</v>
      </c>
      <c r="U413">
        <v>0</v>
      </c>
    </row>
    <row r="414" spans="1:21" ht="15">
      <c r="A414" s="7">
        <v>89</v>
      </c>
      <c r="B414" t="s">
        <v>8</v>
      </c>
      <c r="C414" s="3">
        <v>-193681116</v>
      </c>
      <c r="D414" s="5">
        <v>-193681116</v>
      </c>
      <c r="E414" s="3">
        <v>-192273564</v>
      </c>
      <c r="F414" s="3">
        <v>-193681116</v>
      </c>
      <c r="G414" s="3">
        <v>-193681116</v>
      </c>
      <c r="T414">
        <v>0</v>
      </c>
      <c r="U414">
        <v>1407552</v>
      </c>
    </row>
    <row r="415" spans="1:21" ht="15">
      <c r="A415" s="7">
        <v>8905</v>
      </c>
      <c r="B415" t="s">
        <v>696</v>
      </c>
      <c r="C415" s="3">
        <v>-41508737</v>
      </c>
      <c r="D415" s="5">
        <v>-41508737</v>
      </c>
      <c r="E415" s="3">
        <v>-40101185</v>
      </c>
      <c r="F415" s="3">
        <v>-41508737</v>
      </c>
      <c r="G415" s="3">
        <v>-41508737</v>
      </c>
      <c r="T415">
        <v>0</v>
      </c>
      <c r="U415">
        <v>1407552</v>
      </c>
    </row>
    <row r="416" spans="1:21" ht="15">
      <c r="A416" s="7">
        <v>890506</v>
      </c>
      <c r="B416" t="s">
        <v>690</v>
      </c>
      <c r="C416" s="3">
        <v>-41508737</v>
      </c>
      <c r="D416" s="5">
        <v>-41508737</v>
      </c>
      <c r="E416" s="3">
        <v>-40101185</v>
      </c>
      <c r="F416" s="3">
        <v>-41508737</v>
      </c>
      <c r="G416" s="3">
        <v>-41508737</v>
      </c>
      <c r="T416">
        <v>0</v>
      </c>
      <c r="U416">
        <v>1407552</v>
      </c>
    </row>
    <row r="417" spans="1:21" ht="15">
      <c r="A417" s="7">
        <v>89050601</v>
      </c>
      <c r="B417" t="s">
        <v>697</v>
      </c>
      <c r="C417" s="3">
        <v>-41508737</v>
      </c>
      <c r="D417" s="5">
        <v>-41508737</v>
      </c>
      <c r="E417" s="3">
        <v>-40101185</v>
      </c>
      <c r="F417" s="3">
        <v>-41508737</v>
      </c>
      <c r="G417" s="3">
        <v>-41508737</v>
      </c>
      <c r="T417">
        <v>0</v>
      </c>
      <c r="U417">
        <v>1407552</v>
      </c>
    </row>
    <row r="418" spans="1:21" ht="15">
      <c r="A418" s="7">
        <v>8915</v>
      </c>
      <c r="B418" t="s">
        <v>698</v>
      </c>
      <c r="C418" s="3">
        <v>-152172379</v>
      </c>
      <c r="D418" s="5">
        <v>-152172379</v>
      </c>
      <c r="E418" s="3">
        <v>-152172379</v>
      </c>
      <c r="F418" s="3">
        <v>-152172379</v>
      </c>
      <c r="G418" s="3">
        <v>-152172379</v>
      </c>
      <c r="T418">
        <v>0</v>
      </c>
      <c r="U418">
        <v>0</v>
      </c>
    </row>
    <row r="419" spans="1:21" ht="15">
      <c r="A419" s="7">
        <v>891518</v>
      </c>
      <c r="B419" t="s">
        <v>699</v>
      </c>
      <c r="C419" s="3">
        <v>-78145836</v>
      </c>
      <c r="D419" s="5">
        <v>-78145836</v>
      </c>
      <c r="E419" s="3">
        <v>-78145836</v>
      </c>
      <c r="F419" s="3">
        <v>-78145836</v>
      </c>
      <c r="G419" s="3">
        <v>-78145836</v>
      </c>
      <c r="T419">
        <v>0</v>
      </c>
      <c r="U419">
        <v>0</v>
      </c>
    </row>
    <row r="420" spans="1:21" ht="15">
      <c r="A420" s="7">
        <v>89151801</v>
      </c>
      <c r="B420" t="s">
        <v>692</v>
      </c>
      <c r="C420" s="3">
        <v>-78145836</v>
      </c>
      <c r="D420" s="5">
        <v>-78145836</v>
      </c>
      <c r="E420" s="3">
        <v>-78145836</v>
      </c>
      <c r="F420" s="3">
        <v>-78145836</v>
      </c>
      <c r="G420" s="3">
        <v>-78145836</v>
      </c>
      <c r="T420">
        <v>0</v>
      </c>
      <c r="U420">
        <v>0</v>
      </c>
    </row>
    <row r="421" spans="1:21" ht="15">
      <c r="A421" s="7">
        <v>891521</v>
      </c>
      <c r="B421" t="s">
        <v>700</v>
      </c>
      <c r="C421" s="3">
        <v>-74026543</v>
      </c>
      <c r="D421" s="5">
        <v>-74026543</v>
      </c>
      <c r="E421" s="3">
        <v>-74026543</v>
      </c>
      <c r="F421" s="3">
        <v>-74026543</v>
      </c>
      <c r="G421" s="3">
        <v>-74026543</v>
      </c>
      <c r="T421">
        <v>0</v>
      </c>
      <c r="U421">
        <v>0</v>
      </c>
    </row>
    <row r="422" spans="1:21" ht="15">
      <c r="A422" s="7">
        <v>89152101</v>
      </c>
      <c r="B422" t="s">
        <v>701</v>
      </c>
      <c r="C422" s="3">
        <v>-74026543</v>
      </c>
      <c r="D422" s="5">
        <v>-74026543</v>
      </c>
      <c r="E422" s="3">
        <v>-74026543</v>
      </c>
      <c r="F422" s="3">
        <v>-74026543</v>
      </c>
      <c r="G422" s="3">
        <v>-74026543</v>
      </c>
      <c r="T422">
        <v>0</v>
      </c>
      <c r="U422">
        <v>0</v>
      </c>
    </row>
    <row r="423" spans="1:21" ht="15">
      <c r="A423" s="7">
        <v>9</v>
      </c>
      <c r="B423" t="s">
        <v>9</v>
      </c>
      <c r="C423" s="3">
        <v>0</v>
      </c>
      <c r="D423" s="5">
        <v>0</v>
      </c>
      <c r="E423" s="3">
        <v>0</v>
      </c>
      <c r="F423" s="3">
        <v>0</v>
      </c>
      <c r="G423" s="3">
        <v>0</v>
      </c>
      <c r="T423">
        <v>18208705</v>
      </c>
      <c r="U423">
        <v>18208705</v>
      </c>
    </row>
    <row r="424" spans="1:21" ht="15">
      <c r="A424" s="7">
        <v>91</v>
      </c>
      <c r="B424" t="s">
        <v>320</v>
      </c>
      <c r="C424" s="3">
        <v>-561975264</v>
      </c>
      <c r="D424" s="5">
        <v>-561975264</v>
      </c>
      <c r="E424" s="3">
        <v>-543766559</v>
      </c>
      <c r="F424" s="3">
        <v>-561975264</v>
      </c>
      <c r="G424" s="3">
        <v>-561975264</v>
      </c>
      <c r="T424">
        <v>0</v>
      </c>
      <c r="U424">
        <v>18208705</v>
      </c>
    </row>
    <row r="425" spans="1:21" ht="15">
      <c r="A425" s="7">
        <v>9120</v>
      </c>
      <c r="B425" t="s">
        <v>690</v>
      </c>
      <c r="C425" s="3">
        <v>-561975264</v>
      </c>
      <c r="D425" s="5">
        <v>-561975264</v>
      </c>
      <c r="E425" s="3">
        <v>-543766559</v>
      </c>
      <c r="F425" s="3">
        <v>-561975264</v>
      </c>
      <c r="G425" s="3">
        <v>-561975264</v>
      </c>
      <c r="T425">
        <v>0</v>
      </c>
      <c r="U425">
        <v>18208705</v>
      </c>
    </row>
    <row r="426" spans="1:21" ht="15">
      <c r="A426" s="7">
        <v>912004</v>
      </c>
      <c r="B426" t="s">
        <v>702</v>
      </c>
      <c r="C426" s="3">
        <v>-561975264</v>
      </c>
      <c r="D426" s="5">
        <v>-561975264</v>
      </c>
      <c r="E426" s="3">
        <v>-543766559</v>
      </c>
      <c r="F426" s="3">
        <v>-561975264</v>
      </c>
      <c r="G426" s="3">
        <v>-561975264</v>
      </c>
      <c r="T426">
        <v>0</v>
      </c>
      <c r="U426">
        <v>18208705</v>
      </c>
    </row>
    <row r="427" spans="1:21" ht="15">
      <c r="A427" s="7">
        <v>91200401</v>
      </c>
      <c r="B427" t="s">
        <v>321</v>
      </c>
      <c r="C427" s="3">
        <v>-561975264</v>
      </c>
      <c r="D427" s="5">
        <v>-561975264</v>
      </c>
      <c r="E427" s="3">
        <v>-543766559</v>
      </c>
      <c r="F427" s="3">
        <v>-561975264</v>
      </c>
      <c r="G427" s="3">
        <v>-561975264</v>
      </c>
      <c r="T427">
        <v>0</v>
      </c>
      <c r="U427">
        <v>18208705</v>
      </c>
    </row>
    <row r="428" spans="1:21" ht="15">
      <c r="A428" s="7">
        <v>99</v>
      </c>
      <c r="B428" t="s">
        <v>322</v>
      </c>
      <c r="C428" s="3">
        <v>561975264</v>
      </c>
      <c r="D428" s="5">
        <v>561975264</v>
      </c>
      <c r="E428" s="3">
        <v>543766559</v>
      </c>
      <c r="F428" s="3">
        <v>561975264</v>
      </c>
      <c r="G428" s="3">
        <v>561975264</v>
      </c>
      <c r="T428">
        <v>18208705</v>
      </c>
      <c r="U428">
        <v>0</v>
      </c>
    </row>
    <row r="429" spans="1:21" ht="15">
      <c r="A429" s="7">
        <v>9905</v>
      </c>
      <c r="B429" t="s">
        <v>323</v>
      </c>
      <c r="C429" s="3">
        <v>561975264</v>
      </c>
      <c r="D429" s="5">
        <v>561975264</v>
      </c>
      <c r="E429" s="3">
        <v>543766559</v>
      </c>
      <c r="F429" s="3">
        <v>561975264</v>
      </c>
      <c r="G429" s="3">
        <v>561975264</v>
      </c>
      <c r="T429">
        <v>18208705</v>
      </c>
      <c r="U429">
        <v>0</v>
      </c>
    </row>
    <row r="430" spans="1:21" ht="15">
      <c r="A430" s="7">
        <v>990505</v>
      </c>
      <c r="B430" t="s">
        <v>690</v>
      </c>
      <c r="C430" s="3">
        <v>561975264</v>
      </c>
      <c r="D430" s="5">
        <v>561975264</v>
      </c>
      <c r="E430" s="3">
        <v>543766559</v>
      </c>
      <c r="F430" s="3">
        <v>561975264</v>
      </c>
      <c r="G430" s="3">
        <v>561975264</v>
      </c>
      <c r="T430">
        <v>18208705</v>
      </c>
      <c r="U430">
        <v>0</v>
      </c>
    </row>
    <row r="431" spans="1:21" ht="15">
      <c r="A431" s="7">
        <v>99050501</v>
      </c>
      <c r="B431" t="s">
        <v>703</v>
      </c>
      <c r="C431" s="3">
        <v>561975264</v>
      </c>
      <c r="D431" s="5">
        <v>561975264</v>
      </c>
      <c r="E431" s="3">
        <v>543766559</v>
      </c>
      <c r="F431" s="3">
        <v>561975264</v>
      </c>
      <c r="G431" s="3">
        <v>561975264</v>
      </c>
      <c r="T431">
        <v>18208705</v>
      </c>
      <c r="U431">
        <v>0</v>
      </c>
    </row>
    <row r="432" spans="1:21" ht="15">
      <c r="A432" s="7">
        <v>99159004</v>
      </c>
      <c r="B432" t="s">
        <v>704</v>
      </c>
      <c r="C432" s="3">
        <v>0</v>
      </c>
      <c r="D432" s="5">
        <v>0</v>
      </c>
      <c r="E432" s="3">
        <v>0</v>
      </c>
      <c r="F432" s="3">
        <v>0</v>
      </c>
      <c r="G432" s="3">
        <v>0</v>
      </c>
      <c r="T432">
        <v>0</v>
      </c>
      <c r="U43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1"/>
  <sheetViews>
    <sheetView tabSelected="1" zoomScalePageLayoutView="0" workbookViewId="0" topLeftCell="C4">
      <selection activeCell="A8" sqref="A8"/>
    </sheetView>
  </sheetViews>
  <sheetFormatPr defaultColWidth="11.421875" defaultRowHeight="15"/>
  <cols>
    <col min="1" max="1" width="10.8515625" style="103" customWidth="1"/>
    <col min="2" max="2" width="37.421875" style="103" customWidth="1"/>
    <col min="3" max="3" width="2.28125" style="224" customWidth="1"/>
    <col min="4" max="4" width="20.421875" style="224" customWidth="1"/>
    <col min="5" max="5" width="7.00390625" style="224" customWidth="1"/>
    <col min="6" max="6" width="22.140625" style="224" customWidth="1"/>
    <col min="7" max="7" width="7.8515625" style="103" customWidth="1"/>
    <col min="8" max="8" width="14.57421875" style="103" customWidth="1"/>
    <col min="9" max="9" width="3.57421875" style="103" customWidth="1"/>
    <col min="10" max="10" width="33.7109375" style="255" customWidth="1"/>
    <col min="11" max="11" width="19.140625" style="254" customWidth="1"/>
    <col min="12" max="12" width="5.28125" style="255" customWidth="1"/>
    <col min="13" max="13" width="20.57421875" style="224" customWidth="1"/>
    <col min="14" max="14" width="25.421875" style="103" customWidth="1"/>
    <col min="15" max="15" width="18.8515625" style="103" customWidth="1"/>
    <col min="16" max="16384" width="11.421875" style="103" customWidth="1"/>
  </cols>
  <sheetData>
    <row r="1" spans="1:24" ht="27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2:254" ht="15.75">
      <c r="B2" s="256" t="s">
        <v>10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</row>
    <row r="3" spans="1:254" ht="15.75">
      <c r="A3" s="133"/>
      <c r="B3" s="256" t="s">
        <v>0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</row>
    <row r="4" spans="1:254" ht="15.75">
      <c r="A4" s="133"/>
      <c r="B4" s="256" t="s">
        <v>331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</row>
    <row r="5" spans="1:254" ht="15.75">
      <c r="A5" s="133"/>
      <c r="B5" s="256" t="s">
        <v>102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135"/>
      <c r="O5" s="135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</row>
    <row r="6" spans="1:254" ht="15.75">
      <c r="A6" s="133"/>
      <c r="B6" s="256" t="s">
        <v>11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</row>
    <row r="7" spans="1:21" ht="27" customHeight="1">
      <c r="A7" s="136"/>
      <c r="B7" s="133"/>
      <c r="C7" s="112"/>
      <c r="D7" s="137" t="s">
        <v>709</v>
      </c>
      <c r="E7" s="138"/>
      <c r="F7" s="137" t="s">
        <v>710</v>
      </c>
      <c r="G7" s="139"/>
      <c r="H7" s="140"/>
      <c r="I7" s="140"/>
      <c r="J7" s="141"/>
      <c r="K7" s="142" t="s">
        <v>709</v>
      </c>
      <c r="L7" s="138"/>
      <c r="M7" s="138" t="s">
        <v>710</v>
      </c>
      <c r="N7" s="111"/>
      <c r="O7" s="111"/>
      <c r="P7" s="111"/>
      <c r="Q7" s="111"/>
      <c r="R7" s="111"/>
      <c r="S7" s="111"/>
      <c r="T7" s="111"/>
      <c r="U7" s="111"/>
    </row>
    <row r="8" spans="1:21" ht="27" customHeight="1">
      <c r="A8" s="143">
        <v>1</v>
      </c>
      <c r="B8" s="105" t="s">
        <v>12</v>
      </c>
      <c r="C8" s="144"/>
      <c r="D8" s="144"/>
      <c r="E8" s="144"/>
      <c r="F8" s="145"/>
      <c r="G8" s="146"/>
      <c r="H8" s="105">
        <v>2</v>
      </c>
      <c r="I8" s="105" t="s">
        <v>3</v>
      </c>
      <c r="J8" s="147"/>
      <c r="K8" s="148"/>
      <c r="L8" s="147"/>
      <c r="M8" s="149"/>
      <c r="N8" s="150"/>
      <c r="O8" s="150"/>
      <c r="P8" s="150"/>
      <c r="Q8" s="150"/>
      <c r="R8" s="150"/>
      <c r="S8" s="150"/>
      <c r="T8" s="150"/>
      <c r="U8" s="150"/>
    </row>
    <row r="9" spans="1:21" ht="27" customHeight="1">
      <c r="A9" s="151"/>
      <c r="B9" s="105"/>
      <c r="C9" s="144"/>
      <c r="D9" s="144"/>
      <c r="E9" s="144"/>
      <c r="F9" s="145"/>
      <c r="G9" s="146"/>
      <c r="H9" s="105"/>
      <c r="I9" s="105"/>
      <c r="J9" s="147"/>
      <c r="K9" s="148"/>
      <c r="L9" s="147"/>
      <c r="M9" s="149"/>
      <c r="N9" s="150"/>
      <c r="O9" s="150"/>
      <c r="P9" s="150"/>
      <c r="Q9" s="150"/>
      <c r="R9" s="150"/>
      <c r="S9" s="150"/>
      <c r="T9" s="150"/>
      <c r="U9" s="150"/>
    </row>
    <row r="10" spans="1:21" ht="27" customHeight="1">
      <c r="A10" s="143"/>
      <c r="B10" s="105" t="s">
        <v>13</v>
      </c>
      <c r="C10" s="131"/>
      <c r="D10" s="152">
        <v>1864096934</v>
      </c>
      <c r="E10" s="131"/>
      <c r="F10" s="152">
        <v>1405646831</v>
      </c>
      <c r="G10" s="153"/>
      <c r="H10" s="105"/>
      <c r="I10" s="127"/>
      <c r="J10" s="105" t="s">
        <v>14</v>
      </c>
      <c r="K10" s="152">
        <v>2307679374</v>
      </c>
      <c r="L10" s="147"/>
      <c r="M10" s="152">
        <v>1724461790</v>
      </c>
      <c r="N10" s="154"/>
      <c r="O10" s="154"/>
      <c r="P10" s="154"/>
      <c r="Q10" s="154"/>
      <c r="R10" s="154"/>
      <c r="S10" s="154"/>
      <c r="T10" s="154"/>
      <c r="U10" s="154"/>
    </row>
    <row r="11" spans="1:21" ht="27" customHeight="1">
      <c r="A11" s="151"/>
      <c r="B11" s="105"/>
      <c r="C11" s="144"/>
      <c r="D11" s="144"/>
      <c r="E11" s="144"/>
      <c r="F11" s="145"/>
      <c r="G11" s="153"/>
      <c r="H11" s="105"/>
      <c r="I11" s="105"/>
      <c r="J11" s="147"/>
      <c r="K11" s="155"/>
      <c r="L11" s="147"/>
      <c r="M11" s="149"/>
      <c r="N11" s="156"/>
      <c r="O11" s="156"/>
      <c r="P11" s="156"/>
      <c r="Q11" s="156"/>
      <c r="R11" s="156"/>
      <c r="S11" s="156"/>
      <c r="T11" s="156"/>
      <c r="U11" s="156"/>
    </row>
    <row r="12" spans="1:21" ht="30.75" customHeight="1">
      <c r="A12" s="105">
        <v>11</v>
      </c>
      <c r="B12" s="157" t="s">
        <v>15</v>
      </c>
      <c r="C12" s="131"/>
      <c r="D12" s="131">
        <v>1618572378</v>
      </c>
      <c r="E12" s="131"/>
      <c r="F12" s="153">
        <v>1172196869</v>
      </c>
      <c r="G12" s="153"/>
      <c r="H12" s="105">
        <v>24</v>
      </c>
      <c r="I12" s="127"/>
      <c r="J12" s="105" t="s">
        <v>4</v>
      </c>
      <c r="K12" s="155">
        <v>146413119</v>
      </c>
      <c r="L12" s="147"/>
      <c r="M12" s="155">
        <v>139251580</v>
      </c>
      <c r="N12" s="111"/>
      <c r="O12" s="111"/>
      <c r="P12" s="111"/>
      <c r="Q12" s="111"/>
      <c r="R12" s="111"/>
      <c r="S12" s="111"/>
      <c r="T12" s="111"/>
      <c r="U12" s="111"/>
    </row>
    <row r="13" spans="1:21" ht="18.75" customHeight="1">
      <c r="A13" s="105"/>
      <c r="B13" s="105"/>
      <c r="C13" s="131"/>
      <c r="D13" s="131"/>
      <c r="E13" s="131"/>
      <c r="F13" s="145"/>
      <c r="G13" s="153"/>
      <c r="H13" s="111"/>
      <c r="I13" s="111"/>
      <c r="J13" s="158"/>
      <c r="K13" s="159"/>
      <c r="L13" s="158"/>
      <c r="M13" s="111"/>
      <c r="N13" s="111"/>
      <c r="O13" s="111"/>
      <c r="P13" s="111"/>
      <c r="Q13" s="111"/>
      <c r="R13" s="111"/>
      <c r="S13" s="111"/>
      <c r="T13" s="111"/>
      <c r="U13" s="111"/>
    </row>
    <row r="14" spans="1:21" ht="15" customHeight="1">
      <c r="A14" s="116">
        <v>1105</v>
      </c>
      <c r="B14" s="116" t="s">
        <v>1</v>
      </c>
      <c r="C14" s="115"/>
      <c r="D14" s="115">
        <v>2000000</v>
      </c>
      <c r="E14" s="115"/>
      <c r="F14" s="132">
        <v>640256</v>
      </c>
      <c r="G14" s="153"/>
      <c r="H14" s="116">
        <v>2401</v>
      </c>
      <c r="I14" s="160" t="s">
        <v>16</v>
      </c>
      <c r="J14" s="160"/>
      <c r="K14" s="161">
        <v>7443702</v>
      </c>
      <c r="L14" s="162"/>
      <c r="M14" s="163">
        <v>77396341</v>
      </c>
      <c r="N14" s="111"/>
      <c r="O14" s="111"/>
      <c r="P14" s="111"/>
      <c r="Q14" s="111"/>
      <c r="R14" s="111"/>
      <c r="S14" s="111"/>
      <c r="T14" s="111"/>
      <c r="U14" s="111"/>
    </row>
    <row r="15" spans="1:21" ht="24.75" customHeight="1">
      <c r="A15" s="116"/>
      <c r="B15" s="116"/>
      <c r="C15" s="115"/>
      <c r="D15" s="115"/>
      <c r="E15" s="115"/>
      <c r="F15" s="132"/>
      <c r="G15" s="153"/>
      <c r="H15" s="116"/>
      <c r="I15" s="160"/>
      <c r="J15" s="160"/>
      <c r="K15" s="161"/>
      <c r="L15" s="162"/>
      <c r="M15" s="163"/>
      <c r="N15" s="111"/>
      <c r="O15" s="111"/>
      <c r="P15" s="111"/>
      <c r="Q15" s="111"/>
      <c r="R15" s="111"/>
      <c r="S15" s="111"/>
      <c r="T15" s="111"/>
      <c r="U15" s="111"/>
    </row>
    <row r="16" spans="1:21" ht="39.75" customHeight="1">
      <c r="A16" s="164">
        <v>1110</v>
      </c>
      <c r="B16" s="165" t="s">
        <v>17</v>
      </c>
      <c r="C16" s="166"/>
      <c r="D16" s="166">
        <v>266572378</v>
      </c>
      <c r="E16" s="166"/>
      <c r="F16" s="132">
        <v>1010700785</v>
      </c>
      <c r="G16" s="153"/>
      <c r="H16" s="164">
        <v>2407</v>
      </c>
      <c r="I16" s="167" t="s">
        <v>18</v>
      </c>
      <c r="J16" s="167"/>
      <c r="K16" s="161">
        <v>15220387</v>
      </c>
      <c r="L16" s="162"/>
      <c r="M16" s="168">
        <v>397227</v>
      </c>
      <c r="N16" s="111"/>
      <c r="O16" s="111"/>
      <c r="P16" s="111"/>
      <c r="Q16" s="111"/>
      <c r="R16" s="111"/>
      <c r="S16" s="111"/>
      <c r="T16" s="111"/>
      <c r="U16" s="111"/>
    </row>
    <row r="17" spans="1:21" ht="24.75" customHeight="1">
      <c r="A17" s="116"/>
      <c r="B17" s="116"/>
      <c r="C17" s="166"/>
      <c r="D17" s="166"/>
      <c r="E17" s="166"/>
      <c r="F17" s="145"/>
      <c r="G17" s="153"/>
      <c r="H17" s="164"/>
      <c r="I17" s="167"/>
      <c r="J17" s="167"/>
      <c r="K17" s="161"/>
      <c r="L17" s="162"/>
      <c r="M17" s="168"/>
      <c r="N17" s="111"/>
      <c r="O17" s="111"/>
      <c r="P17" s="111"/>
      <c r="Q17" s="111"/>
      <c r="R17" s="111"/>
      <c r="S17" s="111"/>
      <c r="T17" s="111"/>
      <c r="U17" s="111"/>
    </row>
    <row r="18" spans="1:21" ht="15.75" thickBot="1">
      <c r="A18" s="116">
        <v>1133</v>
      </c>
      <c r="B18" s="116" t="s">
        <v>19</v>
      </c>
      <c r="C18" s="115"/>
      <c r="D18" s="169">
        <v>1350000000</v>
      </c>
      <c r="E18" s="115"/>
      <c r="F18" s="170">
        <v>160855828</v>
      </c>
      <c r="G18" s="153"/>
      <c r="H18" s="116">
        <v>2424</v>
      </c>
      <c r="I18" s="171" t="s">
        <v>20</v>
      </c>
      <c r="J18" s="171"/>
      <c r="K18" s="172">
        <v>2646444</v>
      </c>
      <c r="L18" s="173"/>
      <c r="M18" s="168">
        <v>3239199</v>
      </c>
      <c r="N18" s="174"/>
      <c r="O18" s="174"/>
      <c r="P18" s="174"/>
      <c r="Q18" s="174"/>
      <c r="R18" s="174"/>
      <c r="S18" s="174"/>
      <c r="T18" s="174"/>
      <c r="U18" s="174"/>
    </row>
    <row r="19" spans="1:21" ht="15">
      <c r="A19" s="116"/>
      <c r="B19" s="116"/>
      <c r="C19" s="115"/>
      <c r="D19" s="115"/>
      <c r="E19" s="115"/>
      <c r="F19" s="145"/>
      <c r="G19" s="153"/>
      <c r="H19" s="129"/>
      <c r="I19" s="171"/>
      <c r="J19" s="171"/>
      <c r="K19" s="159"/>
      <c r="L19" s="175"/>
      <c r="M19" s="111"/>
      <c r="N19" s="174"/>
      <c r="O19" s="174"/>
      <c r="P19" s="174"/>
      <c r="Q19" s="174"/>
      <c r="R19" s="174"/>
      <c r="S19" s="174"/>
      <c r="T19" s="174"/>
      <c r="U19" s="174"/>
    </row>
    <row r="20" spans="1:21" ht="39.75" customHeight="1">
      <c r="A20" s="176"/>
      <c r="B20" s="108"/>
      <c r="C20" s="145"/>
      <c r="D20" s="145"/>
      <c r="E20" s="145"/>
      <c r="F20" s="145"/>
      <c r="G20" s="153"/>
      <c r="H20" s="129">
        <v>2436</v>
      </c>
      <c r="I20" s="177" t="s">
        <v>21</v>
      </c>
      <c r="J20" s="177"/>
      <c r="K20" s="161">
        <v>93709998</v>
      </c>
      <c r="L20" s="162"/>
      <c r="M20" s="168">
        <v>42703019</v>
      </c>
      <c r="N20" s="134"/>
      <c r="O20" s="134"/>
      <c r="P20" s="134"/>
      <c r="Q20" s="134"/>
      <c r="R20" s="134"/>
      <c r="S20" s="134"/>
      <c r="T20" s="134"/>
      <c r="U20" s="134"/>
    </row>
    <row r="21" spans="1:21" ht="15">
      <c r="A21" s="105">
        <v>13</v>
      </c>
      <c r="B21" s="105" t="s">
        <v>22</v>
      </c>
      <c r="C21" s="131"/>
      <c r="D21" s="131">
        <v>18341456</v>
      </c>
      <c r="E21" s="131"/>
      <c r="F21" s="153">
        <v>7030334</v>
      </c>
      <c r="G21" s="153"/>
      <c r="H21" s="127"/>
      <c r="I21" s="178"/>
      <c r="J21" s="179"/>
      <c r="K21" s="161"/>
      <c r="L21" s="162"/>
      <c r="M21" s="178"/>
      <c r="N21" s="134"/>
      <c r="O21" s="111"/>
      <c r="P21" s="111"/>
      <c r="Q21" s="111"/>
      <c r="R21" s="111"/>
      <c r="S21" s="111"/>
      <c r="T21" s="111"/>
      <c r="U21" s="111"/>
    </row>
    <row r="22" spans="1:21" ht="66" customHeight="1">
      <c r="A22" s="164">
        <v>1311</v>
      </c>
      <c r="B22" s="180" t="s">
        <v>23</v>
      </c>
      <c r="C22" s="115"/>
      <c r="D22" s="115">
        <v>18273404</v>
      </c>
      <c r="E22" s="115"/>
      <c r="F22" s="132">
        <v>6275139</v>
      </c>
      <c r="G22" s="153"/>
      <c r="H22" s="164">
        <v>2440</v>
      </c>
      <c r="I22" s="181" t="s">
        <v>24</v>
      </c>
      <c r="J22" s="181"/>
      <c r="K22" s="182">
        <v>27026588</v>
      </c>
      <c r="L22" s="183"/>
      <c r="M22" s="184">
        <v>14851094</v>
      </c>
      <c r="N22" s="166"/>
      <c r="O22" s="134"/>
      <c r="P22" s="134"/>
      <c r="Q22" s="134"/>
      <c r="R22" s="134"/>
      <c r="S22" s="134"/>
      <c r="T22" s="134"/>
      <c r="U22" s="134"/>
    </row>
    <row r="23" spans="1:21" ht="15.75" thickBot="1">
      <c r="A23" s="164">
        <v>1384</v>
      </c>
      <c r="B23" s="180" t="s">
        <v>25</v>
      </c>
      <c r="C23" s="115"/>
      <c r="D23" s="169">
        <v>68052</v>
      </c>
      <c r="E23" s="115"/>
      <c r="F23" s="170">
        <v>755195</v>
      </c>
      <c r="G23" s="153"/>
      <c r="H23" s="164">
        <v>2445</v>
      </c>
      <c r="I23" s="181" t="s">
        <v>26</v>
      </c>
      <c r="J23" s="181"/>
      <c r="K23" s="185">
        <v>0</v>
      </c>
      <c r="L23" s="165"/>
      <c r="M23" s="186">
        <v>664700</v>
      </c>
      <c r="N23" s="166"/>
      <c r="O23" s="134"/>
      <c r="P23" s="134"/>
      <c r="Q23" s="134"/>
      <c r="R23" s="134"/>
      <c r="S23" s="134"/>
      <c r="T23" s="134"/>
      <c r="U23" s="134"/>
    </row>
    <row r="24" spans="1:21" ht="15">
      <c r="A24" s="116"/>
      <c r="B24" s="116"/>
      <c r="C24" s="115"/>
      <c r="D24" s="115"/>
      <c r="E24" s="115"/>
      <c r="F24" s="145"/>
      <c r="G24" s="153"/>
      <c r="H24" s="127"/>
      <c r="I24" s="127"/>
      <c r="J24" s="179"/>
      <c r="K24" s="187"/>
      <c r="L24" s="179"/>
      <c r="M24" s="178"/>
      <c r="N24" s="166"/>
      <c r="O24" s="134"/>
      <c r="P24" s="134"/>
      <c r="Q24" s="134"/>
      <c r="R24" s="134"/>
      <c r="S24" s="134"/>
      <c r="T24" s="134"/>
      <c r="U24" s="134"/>
    </row>
    <row r="25" spans="1:21" ht="15">
      <c r="A25" s="133"/>
      <c r="B25" s="133"/>
      <c r="C25" s="115"/>
      <c r="D25" s="115"/>
      <c r="E25" s="115"/>
      <c r="F25" s="145"/>
      <c r="G25" s="153"/>
      <c r="H25" s="164">
        <v>2490</v>
      </c>
      <c r="I25" s="167" t="s">
        <v>27</v>
      </c>
      <c r="J25" s="167"/>
      <c r="K25" s="188">
        <v>366000</v>
      </c>
      <c r="L25" s="189"/>
      <c r="M25" s="189">
        <v>0</v>
      </c>
      <c r="N25" s="166"/>
      <c r="O25" s="134"/>
      <c r="P25" s="134"/>
      <c r="Q25" s="134"/>
      <c r="R25" s="134"/>
      <c r="S25" s="134"/>
      <c r="T25" s="134"/>
      <c r="U25" s="134"/>
    </row>
    <row r="26" spans="1:21" ht="15">
      <c r="A26" s="105">
        <v>15</v>
      </c>
      <c r="B26" s="105" t="s">
        <v>28</v>
      </c>
      <c r="C26" s="131"/>
      <c r="D26" s="131">
        <v>227183100</v>
      </c>
      <c r="E26" s="131"/>
      <c r="F26" s="153">
        <v>226419628</v>
      </c>
      <c r="G26" s="153"/>
      <c r="H26" s="127"/>
      <c r="I26" s="127"/>
      <c r="J26" s="179"/>
      <c r="K26" s="187"/>
      <c r="L26" s="179"/>
      <c r="M26" s="178"/>
      <c r="N26" s="134"/>
      <c r="O26" s="134"/>
      <c r="P26" s="134"/>
      <c r="Q26" s="134"/>
      <c r="R26" s="134"/>
      <c r="S26" s="134"/>
      <c r="T26" s="134"/>
      <c r="U26" s="134"/>
    </row>
    <row r="27" spans="1:21" ht="15">
      <c r="A27" s="105"/>
      <c r="B27" s="105"/>
      <c r="C27" s="131"/>
      <c r="D27" s="131"/>
      <c r="E27" s="131"/>
      <c r="F27" s="145"/>
      <c r="G27" s="153"/>
      <c r="H27" s="105">
        <v>25</v>
      </c>
      <c r="I27" s="190" t="s">
        <v>29</v>
      </c>
      <c r="J27" s="190"/>
      <c r="K27" s="155">
        <v>557620626</v>
      </c>
      <c r="L27" s="190"/>
      <c r="M27" s="155">
        <v>677050872</v>
      </c>
      <c r="N27" s="134"/>
      <c r="O27" s="134"/>
      <c r="P27" s="134"/>
      <c r="Q27" s="134"/>
      <c r="R27" s="134"/>
      <c r="S27" s="134"/>
      <c r="T27" s="134"/>
      <c r="U27" s="134"/>
    </row>
    <row r="28" spans="1:21" ht="15">
      <c r="A28" s="116">
        <v>1510</v>
      </c>
      <c r="B28" s="116" t="s">
        <v>30</v>
      </c>
      <c r="C28" s="115"/>
      <c r="D28" s="115">
        <v>227183100</v>
      </c>
      <c r="E28" s="115"/>
      <c r="F28" s="132">
        <v>226419628</v>
      </c>
      <c r="G28" s="153"/>
      <c r="H28" s="116"/>
      <c r="I28" s="116"/>
      <c r="J28" s="141"/>
      <c r="K28" s="191"/>
      <c r="L28" s="141"/>
      <c r="M28" s="155"/>
      <c r="N28" s="134"/>
      <c r="O28" s="134"/>
      <c r="P28" s="134"/>
      <c r="Q28" s="134"/>
      <c r="R28" s="134"/>
      <c r="S28" s="134"/>
      <c r="T28" s="134"/>
      <c r="U28" s="134"/>
    </row>
    <row r="29" spans="1:21" ht="15.75" thickBot="1">
      <c r="A29" s="116">
        <v>1520</v>
      </c>
      <c r="B29" s="116" t="s">
        <v>31</v>
      </c>
      <c r="C29" s="115"/>
      <c r="D29" s="169">
        <v>0</v>
      </c>
      <c r="E29" s="115"/>
      <c r="F29" s="170">
        <v>0</v>
      </c>
      <c r="G29" s="153"/>
      <c r="H29" s="116">
        <v>2511</v>
      </c>
      <c r="I29" s="167" t="s">
        <v>32</v>
      </c>
      <c r="J29" s="167"/>
      <c r="K29" s="186">
        <v>557620626</v>
      </c>
      <c r="L29" s="165"/>
      <c r="M29" s="186">
        <v>677050872</v>
      </c>
      <c r="N29" s="134"/>
      <c r="O29" s="134"/>
      <c r="P29" s="134"/>
      <c r="Q29" s="134"/>
      <c r="R29" s="134"/>
      <c r="S29" s="134"/>
      <c r="T29" s="134"/>
      <c r="U29" s="134"/>
    </row>
    <row r="30" spans="1:21" ht="15">
      <c r="A30" s="116"/>
      <c r="B30" s="116"/>
      <c r="C30" s="115"/>
      <c r="D30" s="115"/>
      <c r="E30" s="115"/>
      <c r="F30" s="145"/>
      <c r="G30" s="153"/>
      <c r="H30" s="116"/>
      <c r="I30" s="165"/>
      <c r="J30" s="165"/>
      <c r="K30" s="185"/>
      <c r="L30" s="165"/>
      <c r="M30" s="186"/>
      <c r="N30" s="134"/>
      <c r="O30" s="111"/>
      <c r="P30" s="111"/>
      <c r="Q30" s="111"/>
      <c r="R30" s="111"/>
      <c r="S30" s="111"/>
      <c r="T30" s="111"/>
      <c r="U30" s="111"/>
    </row>
    <row r="31" spans="1:21" ht="15">
      <c r="A31" s="116"/>
      <c r="B31" s="105"/>
      <c r="C31" s="115"/>
      <c r="D31" s="115"/>
      <c r="E31" s="115"/>
      <c r="F31" s="132"/>
      <c r="G31" s="105"/>
      <c r="H31" s="105">
        <v>29</v>
      </c>
      <c r="I31" s="105" t="s">
        <v>5</v>
      </c>
      <c r="J31" s="147"/>
      <c r="K31" s="155">
        <v>1603645629</v>
      </c>
      <c r="L31" s="147"/>
      <c r="M31" s="155">
        <v>908159338</v>
      </c>
      <c r="N31" s="111"/>
      <c r="O31" s="111"/>
      <c r="P31" s="111"/>
      <c r="Q31" s="111"/>
      <c r="R31" s="111"/>
      <c r="S31" s="111"/>
      <c r="T31" s="111"/>
      <c r="U31" s="111"/>
    </row>
    <row r="32" spans="1:21" ht="15">
      <c r="A32" s="116"/>
      <c r="B32" s="105" t="s">
        <v>33</v>
      </c>
      <c r="C32" s="115"/>
      <c r="D32" s="152">
        <v>204950634770</v>
      </c>
      <c r="E32" s="131"/>
      <c r="F32" s="152">
        <v>205825282955</v>
      </c>
      <c r="G32" s="153"/>
      <c r="H32" s="116"/>
      <c r="I32" s="116"/>
      <c r="J32" s="141"/>
      <c r="K32" s="191"/>
      <c r="L32" s="141"/>
      <c r="M32" s="168"/>
      <c r="N32" s="111"/>
      <c r="O32" s="134"/>
      <c r="P32" s="134"/>
      <c r="Q32" s="134"/>
      <c r="R32" s="134"/>
      <c r="S32" s="134"/>
      <c r="T32" s="134"/>
      <c r="U32" s="134"/>
    </row>
    <row r="33" spans="1:21" ht="15">
      <c r="A33" s="105">
        <v>16</v>
      </c>
      <c r="B33" s="157" t="s">
        <v>34</v>
      </c>
      <c r="C33" s="115"/>
      <c r="D33" s="153">
        <v>26853317388</v>
      </c>
      <c r="E33" s="115"/>
      <c r="F33" s="153">
        <v>28090546675</v>
      </c>
      <c r="G33" s="153"/>
      <c r="H33" s="116">
        <v>2902</v>
      </c>
      <c r="I33" s="127"/>
      <c r="J33" s="192" t="s">
        <v>35</v>
      </c>
      <c r="K33" s="168">
        <v>1603645629</v>
      </c>
      <c r="L33" s="192"/>
      <c r="M33" s="186">
        <v>908159338</v>
      </c>
      <c r="N33" s="134"/>
      <c r="O33" s="134"/>
      <c r="P33" s="134"/>
      <c r="Q33" s="134"/>
      <c r="R33" s="134"/>
      <c r="S33" s="134"/>
      <c r="T33" s="134"/>
      <c r="U33" s="134"/>
    </row>
    <row r="34" spans="1:21" ht="15">
      <c r="A34" s="116"/>
      <c r="B34" s="116"/>
      <c r="C34" s="115"/>
      <c r="D34" s="115"/>
      <c r="E34" s="115"/>
      <c r="F34" s="145"/>
      <c r="G34" s="153"/>
      <c r="H34" s="116"/>
      <c r="I34" s="111"/>
      <c r="J34" s="158"/>
      <c r="K34" s="159"/>
      <c r="L34" s="158"/>
      <c r="M34" s="186"/>
      <c r="N34" s="134"/>
      <c r="O34" s="134"/>
      <c r="P34" s="134"/>
      <c r="Q34" s="134"/>
      <c r="R34" s="134"/>
      <c r="S34" s="134"/>
      <c r="T34" s="134"/>
      <c r="U34" s="134"/>
    </row>
    <row r="35" spans="1:21" ht="15">
      <c r="A35" s="116">
        <v>1605</v>
      </c>
      <c r="B35" s="165" t="s">
        <v>36</v>
      </c>
      <c r="C35" s="115"/>
      <c r="D35" s="115">
        <v>5954040000</v>
      </c>
      <c r="E35" s="115"/>
      <c r="F35" s="132">
        <v>5954040000</v>
      </c>
      <c r="G35" s="153"/>
      <c r="H35" s="116">
        <v>2903</v>
      </c>
      <c r="I35" s="116" t="s">
        <v>37</v>
      </c>
      <c r="J35" s="141"/>
      <c r="K35" s="193">
        <v>0</v>
      </c>
      <c r="L35" s="141"/>
      <c r="M35" s="194">
        <v>0</v>
      </c>
      <c r="N35" s="195"/>
      <c r="O35" s="134"/>
      <c r="P35" s="134"/>
      <c r="Q35" s="134"/>
      <c r="R35" s="134"/>
      <c r="S35" s="134"/>
      <c r="T35" s="134"/>
      <c r="U35" s="134"/>
    </row>
    <row r="36" spans="1:21" ht="15">
      <c r="A36" s="116">
        <v>1615</v>
      </c>
      <c r="B36" s="116" t="s">
        <v>38</v>
      </c>
      <c r="C36" s="115"/>
      <c r="D36" s="115">
        <v>201090419</v>
      </c>
      <c r="E36" s="115"/>
      <c r="F36" s="132">
        <v>1178081955</v>
      </c>
      <c r="G36" s="153"/>
      <c r="H36" s="127"/>
      <c r="I36" s="127"/>
      <c r="J36" s="179"/>
      <c r="K36" s="187"/>
      <c r="L36" s="179"/>
      <c r="M36" s="178"/>
      <c r="N36" s="134"/>
      <c r="O36" s="134"/>
      <c r="P36" s="134"/>
      <c r="Q36" s="134"/>
      <c r="R36" s="134"/>
      <c r="S36" s="134"/>
      <c r="T36" s="134"/>
      <c r="U36" s="134"/>
    </row>
    <row r="37" spans="1:21" ht="15">
      <c r="A37" s="116">
        <v>1635</v>
      </c>
      <c r="B37" s="116" t="s">
        <v>39</v>
      </c>
      <c r="C37" s="115"/>
      <c r="D37" s="115">
        <v>0</v>
      </c>
      <c r="E37" s="115"/>
      <c r="F37" s="132">
        <v>414568062</v>
      </c>
      <c r="G37" s="153"/>
      <c r="H37" s="127"/>
      <c r="I37" s="105" t="s">
        <v>40</v>
      </c>
      <c r="J37" s="179"/>
      <c r="K37" s="155">
        <v>572829686</v>
      </c>
      <c r="L37" s="179"/>
      <c r="M37" s="155">
        <v>453011076</v>
      </c>
      <c r="N37" s="134"/>
      <c r="O37" s="111"/>
      <c r="P37" s="111"/>
      <c r="Q37" s="111"/>
      <c r="R37" s="111"/>
      <c r="S37" s="111"/>
      <c r="T37" s="111"/>
      <c r="U37" s="111"/>
    </row>
    <row r="38" spans="1:21" ht="30.75" customHeight="1">
      <c r="A38" s="116">
        <v>1640</v>
      </c>
      <c r="B38" s="116" t="s">
        <v>41</v>
      </c>
      <c r="C38" s="115"/>
      <c r="D38" s="115">
        <v>18548450340</v>
      </c>
      <c r="E38" s="115"/>
      <c r="F38" s="132">
        <v>18548450340</v>
      </c>
      <c r="G38" s="153"/>
      <c r="H38" s="127"/>
      <c r="I38" s="127"/>
      <c r="J38" s="179"/>
      <c r="K38" s="187"/>
      <c r="L38" s="179"/>
      <c r="M38" s="178"/>
      <c r="N38" s="134"/>
      <c r="O38" s="111"/>
      <c r="P38" s="111"/>
      <c r="Q38" s="111"/>
      <c r="R38" s="111"/>
      <c r="S38" s="111"/>
      <c r="T38" s="111"/>
      <c r="U38" s="111"/>
    </row>
    <row r="39" spans="1:21" ht="15">
      <c r="A39" s="116"/>
      <c r="B39" s="116"/>
      <c r="C39" s="115"/>
      <c r="D39" s="115"/>
      <c r="E39" s="115"/>
      <c r="F39" s="132"/>
      <c r="G39" s="153"/>
      <c r="H39" s="127"/>
      <c r="I39" s="127"/>
      <c r="J39" s="179"/>
      <c r="K39" s="187"/>
      <c r="L39" s="179"/>
      <c r="M39" s="178"/>
      <c r="N39" s="134"/>
      <c r="O39" s="111"/>
      <c r="P39" s="111"/>
      <c r="Q39" s="111"/>
      <c r="R39" s="111"/>
      <c r="S39" s="111"/>
      <c r="T39" s="111"/>
      <c r="U39" s="111"/>
    </row>
    <row r="40" spans="1:21" ht="15">
      <c r="A40" s="116">
        <v>1655</v>
      </c>
      <c r="B40" s="116" t="s">
        <v>42</v>
      </c>
      <c r="C40" s="115"/>
      <c r="D40" s="115">
        <v>66940567</v>
      </c>
      <c r="E40" s="115"/>
      <c r="F40" s="132">
        <v>75806791</v>
      </c>
      <c r="G40" s="153"/>
      <c r="H40" s="105">
        <v>25</v>
      </c>
      <c r="I40" s="196" t="s">
        <v>29</v>
      </c>
      <c r="J40" s="196"/>
      <c r="K40" s="155">
        <v>102009860</v>
      </c>
      <c r="L40" s="190"/>
      <c r="M40" s="155">
        <v>80216018</v>
      </c>
      <c r="N40" s="134"/>
      <c r="O40" s="111"/>
      <c r="P40" s="111"/>
      <c r="Q40" s="111"/>
      <c r="R40" s="111"/>
      <c r="S40" s="111"/>
      <c r="T40" s="111"/>
      <c r="U40" s="111"/>
    </row>
    <row r="41" spans="1:21" ht="15">
      <c r="A41" s="116">
        <v>1660</v>
      </c>
      <c r="B41" s="116" t="s">
        <v>343</v>
      </c>
      <c r="C41" s="115"/>
      <c r="D41" s="115">
        <v>0</v>
      </c>
      <c r="E41" s="115"/>
      <c r="F41" s="132">
        <v>5116350</v>
      </c>
      <c r="G41" s="153"/>
      <c r="H41" s="116"/>
      <c r="I41" s="116"/>
      <c r="J41" s="141"/>
      <c r="K41" s="191"/>
      <c r="L41" s="141"/>
      <c r="M41" s="168"/>
      <c r="N41" s="134"/>
      <c r="O41" s="111"/>
      <c r="P41" s="111"/>
      <c r="Q41" s="111"/>
      <c r="R41" s="111"/>
      <c r="S41" s="111"/>
      <c r="T41" s="111"/>
      <c r="U41" s="111"/>
    </row>
    <row r="42" spans="1:21" ht="15">
      <c r="A42" s="116">
        <v>1665</v>
      </c>
      <c r="B42" s="165" t="s">
        <v>43</v>
      </c>
      <c r="C42" s="115"/>
      <c r="D42" s="115">
        <v>112042897</v>
      </c>
      <c r="E42" s="115"/>
      <c r="F42" s="132">
        <v>116625294</v>
      </c>
      <c r="G42" s="153"/>
      <c r="H42" s="164">
        <v>2512</v>
      </c>
      <c r="I42" s="127"/>
      <c r="J42" s="197" t="s">
        <v>45</v>
      </c>
      <c r="K42" s="194">
        <v>102009860</v>
      </c>
      <c r="L42" s="197"/>
      <c r="M42" s="194">
        <v>80216018</v>
      </c>
      <c r="N42" s="134"/>
      <c r="O42" s="111"/>
      <c r="P42" s="111"/>
      <c r="Q42" s="111"/>
      <c r="R42" s="111"/>
      <c r="S42" s="111"/>
      <c r="T42" s="111"/>
      <c r="U42" s="111"/>
    </row>
    <row r="43" spans="1:21" ht="15">
      <c r="A43" s="116">
        <v>1670</v>
      </c>
      <c r="B43" s="165" t="s">
        <v>44</v>
      </c>
      <c r="C43" s="115"/>
      <c r="D43" s="115">
        <v>378526453</v>
      </c>
      <c r="E43" s="115"/>
      <c r="F43" s="132">
        <v>640493938</v>
      </c>
      <c r="G43" s="153"/>
      <c r="H43" s="105">
        <v>27</v>
      </c>
      <c r="I43" s="196" t="s">
        <v>47</v>
      </c>
      <c r="J43" s="196"/>
      <c r="K43" s="155">
        <v>470819826</v>
      </c>
      <c r="L43" s="190"/>
      <c r="M43" s="155">
        <v>372795058</v>
      </c>
      <c r="N43" s="134"/>
      <c r="O43" s="174"/>
      <c r="P43" s="174"/>
      <c r="Q43" s="174"/>
      <c r="R43" s="174"/>
      <c r="S43" s="174"/>
      <c r="T43" s="174"/>
      <c r="U43" s="174"/>
    </row>
    <row r="44" spans="1:21" ht="15">
      <c r="A44" s="116">
        <v>1675</v>
      </c>
      <c r="B44" s="165" t="s">
        <v>46</v>
      </c>
      <c r="C44" s="115"/>
      <c r="D44" s="115">
        <v>0</v>
      </c>
      <c r="E44" s="115"/>
      <c r="F44" s="132">
        <v>0</v>
      </c>
      <c r="G44" s="153"/>
      <c r="H44" s="116"/>
      <c r="I44" s="197"/>
      <c r="J44" s="197"/>
      <c r="K44" s="185"/>
      <c r="L44" s="197"/>
      <c r="M44" s="168"/>
      <c r="N44" s="134"/>
      <c r="O44" s="174"/>
      <c r="P44" s="174"/>
      <c r="Q44" s="174"/>
      <c r="R44" s="174"/>
      <c r="S44" s="174"/>
      <c r="T44" s="174"/>
      <c r="U44" s="174"/>
    </row>
    <row r="45" spans="1:21" ht="15">
      <c r="A45" s="116">
        <v>1680</v>
      </c>
      <c r="B45" s="165" t="s">
        <v>48</v>
      </c>
      <c r="C45" s="115"/>
      <c r="D45" s="115">
        <v>4347151</v>
      </c>
      <c r="E45" s="115"/>
      <c r="F45" s="132">
        <v>2173576</v>
      </c>
      <c r="G45" s="153"/>
      <c r="H45" s="164">
        <v>2701</v>
      </c>
      <c r="I45" s="198" t="s">
        <v>50</v>
      </c>
      <c r="J45" s="198"/>
      <c r="K45" s="194">
        <v>470819826</v>
      </c>
      <c r="L45" s="157"/>
      <c r="M45" s="194">
        <v>372795058</v>
      </c>
      <c r="N45" s="174"/>
      <c r="O45" s="174"/>
      <c r="P45" s="174"/>
      <c r="Q45" s="174"/>
      <c r="R45" s="174"/>
      <c r="S45" s="174"/>
      <c r="T45" s="174"/>
      <c r="U45" s="174"/>
    </row>
    <row r="46" spans="1:21" ht="15">
      <c r="A46" s="116">
        <v>1681</v>
      </c>
      <c r="B46" s="116" t="s">
        <v>49</v>
      </c>
      <c r="C46" s="115"/>
      <c r="D46" s="115">
        <v>2443405623</v>
      </c>
      <c r="E46" s="115"/>
      <c r="F46" s="132">
        <v>2443405623</v>
      </c>
      <c r="G46" s="153"/>
      <c r="H46" s="105" t="s">
        <v>52</v>
      </c>
      <c r="I46" s="127"/>
      <c r="J46" s="179"/>
      <c r="K46" s="152">
        <v>2880509060</v>
      </c>
      <c r="L46" s="179"/>
      <c r="M46" s="152">
        <v>2177472866</v>
      </c>
      <c r="N46" s="134"/>
      <c r="O46" s="134"/>
      <c r="P46" s="134"/>
      <c r="Q46" s="134"/>
      <c r="R46" s="134"/>
      <c r="S46" s="134"/>
      <c r="T46" s="134"/>
      <c r="U46" s="134"/>
    </row>
    <row r="47" spans="1:21" ht="15.75" thickBot="1">
      <c r="A47" s="116">
        <v>1685</v>
      </c>
      <c r="B47" s="180" t="s">
        <v>51</v>
      </c>
      <c r="C47" s="115"/>
      <c r="D47" s="169">
        <v>-855526062</v>
      </c>
      <c r="E47" s="115"/>
      <c r="F47" s="170">
        <v>-1288215254</v>
      </c>
      <c r="G47" s="153"/>
      <c r="H47" s="127"/>
      <c r="I47" s="127"/>
      <c r="J47" s="179"/>
      <c r="K47" s="187"/>
      <c r="L47" s="179"/>
      <c r="M47" s="155"/>
      <c r="N47" s="134"/>
      <c r="O47" s="134"/>
      <c r="P47" s="134"/>
      <c r="Q47" s="134"/>
      <c r="R47" s="134"/>
      <c r="S47" s="134"/>
      <c r="T47" s="134"/>
      <c r="U47" s="134"/>
    </row>
    <row r="48" spans="1:21" ht="15">
      <c r="A48" s="116"/>
      <c r="B48" s="116"/>
      <c r="C48" s="115"/>
      <c r="D48" s="115"/>
      <c r="E48" s="115"/>
      <c r="F48" s="132"/>
      <c r="G48" s="153"/>
      <c r="H48" s="105">
        <v>3</v>
      </c>
      <c r="I48" s="105" t="s">
        <v>53</v>
      </c>
      <c r="J48" s="147"/>
      <c r="K48" s="148"/>
      <c r="L48" s="147"/>
      <c r="M48" s="199"/>
      <c r="N48" s="134"/>
      <c r="O48" s="134"/>
      <c r="P48" s="134"/>
      <c r="Q48" s="134"/>
      <c r="R48" s="134"/>
      <c r="S48" s="134"/>
      <c r="T48" s="134"/>
      <c r="U48" s="134"/>
    </row>
    <row r="49" spans="1:21" s="208" customFormat="1" ht="15">
      <c r="A49" s="200">
        <v>17</v>
      </c>
      <c r="B49" s="201" t="s">
        <v>335</v>
      </c>
      <c r="C49" s="145"/>
      <c r="D49" s="202">
        <v>32716697662</v>
      </c>
      <c r="E49" s="132"/>
      <c r="F49" s="202">
        <v>34869814195</v>
      </c>
      <c r="G49" s="202"/>
      <c r="H49" s="203"/>
      <c r="I49" s="203"/>
      <c r="J49" s="204"/>
      <c r="K49" s="205"/>
      <c r="L49" s="204"/>
      <c r="M49" s="206"/>
      <c r="N49" s="207"/>
      <c r="O49" s="207"/>
      <c r="P49" s="207"/>
      <c r="Q49" s="207"/>
      <c r="R49" s="207"/>
      <c r="S49" s="207"/>
      <c r="T49" s="207"/>
      <c r="U49" s="207"/>
    </row>
    <row r="50" spans="1:21" ht="30">
      <c r="A50" s="209">
        <v>1705</v>
      </c>
      <c r="B50" s="210" t="s">
        <v>336</v>
      </c>
      <c r="C50" s="211"/>
      <c r="D50" s="212">
        <v>32716697662</v>
      </c>
      <c r="E50" s="212"/>
      <c r="F50" s="212">
        <v>34869814195</v>
      </c>
      <c r="G50" s="153"/>
      <c r="H50" s="105">
        <v>31</v>
      </c>
      <c r="I50" s="190" t="s">
        <v>54</v>
      </c>
      <c r="J50" s="190"/>
      <c r="K50" s="148"/>
      <c r="L50" s="190"/>
      <c r="M50" s="178"/>
      <c r="N50" s="134"/>
      <c r="O50" s="134"/>
      <c r="P50" s="134"/>
      <c r="Q50" s="134"/>
      <c r="R50" s="134"/>
      <c r="S50" s="134"/>
      <c r="T50" s="134"/>
      <c r="U50" s="134"/>
    </row>
    <row r="51" spans="1:21" ht="15">
      <c r="A51" s="176"/>
      <c r="B51" s="108"/>
      <c r="C51" s="145"/>
      <c r="D51" s="145"/>
      <c r="E51" s="145"/>
      <c r="F51" s="145"/>
      <c r="G51" s="153"/>
      <c r="H51" s="116"/>
      <c r="I51" s="116"/>
      <c r="J51" s="141"/>
      <c r="K51" s="191"/>
      <c r="L51" s="141"/>
      <c r="M51" s="168"/>
      <c r="N51" s="134"/>
      <c r="O51" s="134"/>
      <c r="P51" s="134"/>
      <c r="Q51" s="134"/>
      <c r="R51" s="134"/>
      <c r="S51" s="134"/>
      <c r="T51" s="134"/>
      <c r="U51" s="134"/>
    </row>
    <row r="52" spans="1:21" ht="15">
      <c r="A52" s="105">
        <v>19</v>
      </c>
      <c r="B52" s="105" t="s">
        <v>2</v>
      </c>
      <c r="C52" s="131"/>
      <c r="D52" s="153">
        <v>145380619720</v>
      </c>
      <c r="E52" s="131"/>
      <c r="F52" s="153">
        <v>142864922085</v>
      </c>
      <c r="G52" s="153"/>
      <c r="H52" s="116">
        <v>3105</v>
      </c>
      <c r="I52" s="105"/>
      <c r="J52" s="198" t="s">
        <v>56</v>
      </c>
      <c r="K52" s="168">
        <v>7013250380</v>
      </c>
      <c r="L52" s="198"/>
      <c r="M52" s="168">
        <v>7013250380</v>
      </c>
      <c r="N52" s="134"/>
      <c r="O52" s="134"/>
      <c r="P52" s="134"/>
      <c r="Q52" s="134"/>
      <c r="R52" s="134"/>
      <c r="S52" s="134"/>
      <c r="T52" s="134"/>
      <c r="U52" s="134"/>
    </row>
    <row r="53" spans="1:21" ht="15">
      <c r="A53" s="105"/>
      <c r="B53" s="105"/>
      <c r="C53" s="131"/>
      <c r="D53" s="131"/>
      <c r="E53" s="131"/>
      <c r="F53" s="153"/>
      <c r="G53" s="153"/>
      <c r="H53" s="116">
        <v>3109</v>
      </c>
      <c r="I53" s="127"/>
      <c r="J53" s="213" t="s">
        <v>58</v>
      </c>
      <c r="K53" s="168">
        <v>196411548809</v>
      </c>
      <c r="L53" s="127"/>
      <c r="M53" s="168">
        <v>196430993328</v>
      </c>
      <c r="N53" s="134"/>
      <c r="O53" s="134"/>
      <c r="P53" s="134"/>
      <c r="Q53" s="134"/>
      <c r="R53" s="134"/>
      <c r="S53" s="134"/>
      <c r="T53" s="134"/>
      <c r="U53" s="134"/>
    </row>
    <row r="54" spans="1:21" ht="15">
      <c r="A54" s="116">
        <v>1905</v>
      </c>
      <c r="B54" s="165" t="s">
        <v>55</v>
      </c>
      <c r="C54" s="115"/>
      <c r="D54" s="115">
        <v>155648585</v>
      </c>
      <c r="E54" s="115"/>
      <c r="F54" s="132">
        <v>1026479</v>
      </c>
      <c r="G54" s="153"/>
      <c r="H54" s="129">
        <v>3110</v>
      </c>
      <c r="I54" s="111"/>
      <c r="J54" s="214" t="s">
        <v>60</v>
      </c>
      <c r="K54" s="186">
        <v>509423454</v>
      </c>
      <c r="L54" s="215"/>
      <c r="M54" s="186">
        <v>1609213211</v>
      </c>
      <c r="N54" s="168"/>
      <c r="O54" s="134"/>
      <c r="P54" s="134"/>
      <c r="Q54" s="134"/>
      <c r="R54" s="134"/>
      <c r="S54" s="134"/>
      <c r="T54" s="134"/>
      <c r="U54" s="134"/>
    </row>
    <row r="55" spans="1:21" ht="30">
      <c r="A55" s="116">
        <v>1906</v>
      </c>
      <c r="B55" s="165" t="s">
        <v>57</v>
      </c>
      <c r="C55" s="115"/>
      <c r="D55" s="115">
        <v>529096301</v>
      </c>
      <c r="E55" s="115"/>
      <c r="F55" s="132">
        <v>267856575</v>
      </c>
      <c r="G55" s="153"/>
      <c r="H55" s="164">
        <v>3145</v>
      </c>
      <c r="I55" s="116"/>
      <c r="J55" s="216" t="s">
        <v>61</v>
      </c>
      <c r="K55" s="168">
        <v>0</v>
      </c>
      <c r="L55" s="213"/>
      <c r="M55" s="168">
        <v>0</v>
      </c>
      <c r="N55" s="134"/>
      <c r="O55" s="134"/>
      <c r="P55" s="134"/>
      <c r="Q55" s="134"/>
      <c r="R55" s="134"/>
      <c r="S55" s="134"/>
      <c r="T55" s="134"/>
      <c r="U55" s="134"/>
    </row>
    <row r="56" spans="1:21" ht="15">
      <c r="A56" s="116">
        <v>1908</v>
      </c>
      <c r="B56" s="165" t="s">
        <v>59</v>
      </c>
      <c r="C56" s="115"/>
      <c r="D56" s="115">
        <v>144684012695</v>
      </c>
      <c r="E56" s="115"/>
      <c r="F56" s="132">
        <v>142493789863</v>
      </c>
      <c r="G56" s="153"/>
      <c r="H56" s="127"/>
      <c r="I56" s="127"/>
      <c r="J56" s="127"/>
      <c r="K56" s="127"/>
      <c r="L56" s="127"/>
      <c r="M56" s="127"/>
      <c r="N56" s="134"/>
      <c r="O56" s="134"/>
      <c r="P56" s="134"/>
      <c r="Q56" s="134"/>
      <c r="R56" s="134"/>
      <c r="S56" s="134"/>
      <c r="T56" s="134"/>
      <c r="U56" s="134"/>
    </row>
    <row r="57" spans="1:21" ht="15">
      <c r="A57" s="116">
        <v>1970</v>
      </c>
      <c r="B57" s="116" t="s">
        <v>708</v>
      </c>
      <c r="C57" s="115"/>
      <c r="D57" s="115">
        <v>36067769</v>
      </c>
      <c r="E57" s="115"/>
      <c r="F57" s="132">
        <v>130928293</v>
      </c>
      <c r="G57" s="153"/>
      <c r="H57" s="116"/>
      <c r="I57" s="116"/>
      <c r="J57" s="141"/>
      <c r="K57" s="191"/>
      <c r="L57" s="141"/>
      <c r="M57" s="168"/>
      <c r="N57" s="134"/>
      <c r="O57" s="134"/>
      <c r="P57" s="134"/>
      <c r="Q57" s="134"/>
      <c r="R57" s="134"/>
      <c r="S57" s="134"/>
      <c r="T57" s="134"/>
      <c r="U57" s="134"/>
    </row>
    <row r="58" spans="1:21" ht="15.75" thickBot="1">
      <c r="A58" s="116">
        <v>1975</v>
      </c>
      <c r="B58" s="165" t="s">
        <v>62</v>
      </c>
      <c r="C58" s="197"/>
      <c r="D58" s="170">
        <v>-24205630</v>
      </c>
      <c r="E58" s="165"/>
      <c r="F58" s="170">
        <v>-28679125</v>
      </c>
      <c r="G58" s="153"/>
      <c r="H58" s="174" t="s">
        <v>63</v>
      </c>
      <c r="I58" s="174"/>
      <c r="J58" s="217"/>
      <c r="K58" s="218">
        <v>203934222643</v>
      </c>
      <c r="L58" s="217"/>
      <c r="M58" s="218">
        <v>205053456919</v>
      </c>
      <c r="N58" s="134"/>
      <c r="O58" s="134"/>
      <c r="P58" s="134"/>
      <c r="Q58" s="134"/>
      <c r="R58" s="134"/>
      <c r="S58" s="134"/>
      <c r="T58" s="134"/>
      <c r="U58" s="134"/>
    </row>
    <row r="59" spans="1:21" ht="15">
      <c r="A59" s="105"/>
      <c r="B59" s="105"/>
      <c r="C59" s="115"/>
      <c r="D59" s="115"/>
      <c r="E59" s="115"/>
      <c r="F59" s="132"/>
      <c r="G59" s="153"/>
      <c r="H59" s="105"/>
      <c r="I59" s="105"/>
      <c r="J59" s="147"/>
      <c r="K59" s="148"/>
      <c r="L59" s="147"/>
      <c r="M59" s="155"/>
      <c r="N59" s="134"/>
      <c r="O59" s="134"/>
      <c r="P59" s="134"/>
      <c r="Q59" s="134"/>
      <c r="R59" s="134"/>
      <c r="S59" s="134"/>
      <c r="T59" s="134"/>
      <c r="U59" s="134"/>
    </row>
    <row r="60" spans="1:21" ht="15">
      <c r="A60" s="116"/>
      <c r="B60" s="116"/>
      <c r="C60" s="115"/>
      <c r="D60" s="115"/>
      <c r="E60" s="115"/>
      <c r="F60" s="132"/>
      <c r="G60" s="153"/>
      <c r="H60" s="105" t="s">
        <v>65</v>
      </c>
      <c r="I60" s="105"/>
      <c r="J60" s="147"/>
      <c r="K60" s="155">
        <v>206814731704</v>
      </c>
      <c r="L60" s="147"/>
      <c r="M60" s="155">
        <v>207230929786</v>
      </c>
      <c r="N60" s="134"/>
      <c r="O60" s="134"/>
      <c r="P60" s="134"/>
      <c r="Q60" s="134"/>
      <c r="R60" s="134"/>
      <c r="S60" s="134"/>
      <c r="T60" s="134"/>
      <c r="U60" s="134"/>
    </row>
    <row r="61" spans="1:21" ht="15">
      <c r="A61" s="116"/>
      <c r="B61" s="127"/>
      <c r="C61" s="178"/>
      <c r="D61" s="178"/>
      <c r="E61" s="178"/>
      <c r="F61" s="178"/>
      <c r="G61" s="153"/>
      <c r="H61" s="116"/>
      <c r="I61" s="116"/>
      <c r="J61" s="141"/>
      <c r="K61" s="168">
        <v>0</v>
      </c>
      <c r="L61" s="141"/>
      <c r="M61" s="168">
        <v>0</v>
      </c>
      <c r="N61" s="134"/>
      <c r="O61" s="111"/>
      <c r="P61" s="111"/>
      <c r="Q61" s="111"/>
      <c r="R61" s="111"/>
      <c r="S61" s="111"/>
      <c r="T61" s="111"/>
      <c r="U61" s="111"/>
    </row>
    <row r="62" spans="1:21" ht="15">
      <c r="A62" s="116"/>
      <c r="B62" s="105" t="s">
        <v>64</v>
      </c>
      <c r="C62" s="115"/>
      <c r="D62" s="152">
        <v>206814731704</v>
      </c>
      <c r="E62" s="115"/>
      <c r="F62" s="152">
        <v>207230929786</v>
      </c>
      <c r="G62" s="153"/>
      <c r="H62" s="200"/>
      <c r="I62" s="219"/>
      <c r="J62" s="219"/>
      <c r="K62" s="220"/>
      <c r="L62" s="157"/>
      <c r="M62" s="153"/>
      <c r="N62" s="111"/>
      <c r="O62" s="111"/>
      <c r="P62" s="111"/>
      <c r="Q62" s="111"/>
      <c r="R62" s="111"/>
      <c r="S62" s="111"/>
      <c r="T62" s="111"/>
      <c r="U62" s="111"/>
    </row>
    <row r="63" spans="1:21" ht="15">
      <c r="A63" s="116"/>
      <c r="B63" s="221"/>
      <c r="C63" s="115"/>
      <c r="D63" s="115"/>
      <c r="E63" s="115"/>
      <c r="F63" s="152"/>
      <c r="G63" s="153"/>
      <c r="H63" s="105">
        <v>9</v>
      </c>
      <c r="I63" s="105" t="s">
        <v>9</v>
      </c>
      <c r="J63" s="147"/>
      <c r="K63" s="148"/>
      <c r="L63" s="147"/>
      <c r="M63" s="168">
        <v>0</v>
      </c>
      <c r="N63" s="111"/>
      <c r="O63" s="111"/>
      <c r="P63" s="111"/>
      <c r="Q63" s="111"/>
      <c r="R63" s="111"/>
      <c r="S63" s="111"/>
      <c r="T63" s="111"/>
      <c r="U63" s="111"/>
    </row>
    <row r="64" spans="1:21" ht="15">
      <c r="A64" s="116"/>
      <c r="B64" s="116"/>
      <c r="C64" s="115"/>
      <c r="D64" s="115"/>
      <c r="E64" s="115"/>
      <c r="F64" s="132"/>
      <c r="G64" s="153"/>
      <c r="H64" s="116"/>
      <c r="I64" s="116"/>
      <c r="J64" s="141"/>
      <c r="K64" s="191"/>
      <c r="L64" s="141"/>
      <c r="M64" s="168"/>
      <c r="N64" s="111"/>
      <c r="O64" s="111"/>
      <c r="P64" s="111"/>
      <c r="Q64" s="111"/>
      <c r="R64" s="111"/>
      <c r="S64" s="111"/>
      <c r="T64" s="111"/>
      <c r="U64" s="111"/>
    </row>
    <row r="65" spans="1:21" s="127" customFormat="1" ht="15">
      <c r="A65" s="105">
        <v>8</v>
      </c>
      <c r="B65" s="105" t="s">
        <v>6</v>
      </c>
      <c r="C65" s="178"/>
      <c r="D65" s="178"/>
      <c r="E65" s="178"/>
      <c r="F65" s="132">
        <v>0</v>
      </c>
      <c r="G65" s="153"/>
      <c r="H65" s="116">
        <v>91</v>
      </c>
      <c r="I65" s="116" t="s">
        <v>67</v>
      </c>
      <c r="J65" s="141"/>
      <c r="K65" s="149">
        <v>561975264</v>
      </c>
      <c r="L65" s="141"/>
      <c r="M65" s="168">
        <v>0</v>
      </c>
      <c r="N65" s="111"/>
      <c r="O65" s="111"/>
      <c r="P65" s="111"/>
      <c r="Q65" s="111"/>
      <c r="R65" s="111"/>
      <c r="S65" s="111"/>
      <c r="T65" s="111"/>
      <c r="U65" s="111"/>
    </row>
    <row r="66" spans="1:21" s="127" customFormat="1" ht="15.75" thickBot="1">
      <c r="A66" s="105"/>
      <c r="B66" s="105"/>
      <c r="C66" s="178"/>
      <c r="D66" s="178"/>
      <c r="E66" s="178"/>
      <c r="F66" s="132"/>
      <c r="G66" s="153"/>
      <c r="H66" s="116">
        <v>99</v>
      </c>
      <c r="I66" s="167" t="s">
        <v>68</v>
      </c>
      <c r="J66" s="167"/>
      <c r="K66" s="222">
        <v>-561975264</v>
      </c>
      <c r="L66" s="165"/>
      <c r="M66" s="222">
        <v>0</v>
      </c>
      <c r="N66" s="111"/>
      <c r="O66" s="111"/>
      <c r="P66" s="111"/>
      <c r="Q66" s="111"/>
      <c r="R66" s="111"/>
      <c r="S66" s="111"/>
      <c r="T66" s="111"/>
      <c r="U66" s="111"/>
    </row>
    <row r="67" spans="1:21" s="127" customFormat="1" ht="15">
      <c r="A67" s="116">
        <v>81</v>
      </c>
      <c r="B67" s="116" t="s">
        <v>66</v>
      </c>
      <c r="C67" s="178"/>
      <c r="D67" s="132">
        <v>41508737</v>
      </c>
      <c r="E67" s="178"/>
      <c r="F67" s="132">
        <v>41508737</v>
      </c>
      <c r="G67" s="153"/>
      <c r="H67" s="116"/>
      <c r="I67" s="116"/>
      <c r="J67" s="141"/>
      <c r="K67" s="191"/>
      <c r="L67" s="141"/>
      <c r="M67" s="168"/>
      <c r="N67" s="111"/>
      <c r="O67" s="111"/>
      <c r="P67" s="111"/>
      <c r="Q67" s="111"/>
      <c r="R67" s="111"/>
      <c r="S67" s="111"/>
      <c r="T67" s="111"/>
      <c r="U67" s="111"/>
    </row>
    <row r="68" spans="1:21" s="127" customFormat="1" ht="15">
      <c r="A68" s="116">
        <v>83</v>
      </c>
      <c r="B68" s="116" t="s">
        <v>7</v>
      </c>
      <c r="C68" s="178"/>
      <c r="D68" s="132">
        <v>152172379</v>
      </c>
      <c r="E68" s="178"/>
      <c r="F68" s="132">
        <v>134756680</v>
      </c>
      <c r="G68" s="153"/>
      <c r="H68" s="116"/>
      <c r="I68" s="116"/>
      <c r="J68" s="141"/>
      <c r="K68" s="191"/>
      <c r="L68" s="141"/>
      <c r="M68" s="168"/>
      <c r="N68" s="111"/>
      <c r="O68" s="111"/>
      <c r="P68" s="111"/>
      <c r="Q68" s="111"/>
      <c r="R68" s="111"/>
      <c r="S68" s="111"/>
      <c r="T68" s="111"/>
      <c r="U68" s="111"/>
    </row>
    <row r="69" spans="1:21" s="127" customFormat="1" ht="15">
      <c r="A69" s="116">
        <v>89</v>
      </c>
      <c r="B69" s="116" t="s">
        <v>8</v>
      </c>
      <c r="C69" s="178"/>
      <c r="D69" s="132">
        <v>-193681116</v>
      </c>
      <c r="E69" s="178"/>
      <c r="F69" s="132">
        <v>-176265417</v>
      </c>
      <c r="G69" s="106"/>
      <c r="H69" s="116"/>
      <c r="I69" s="116"/>
      <c r="J69" s="141"/>
      <c r="K69" s="191"/>
      <c r="L69" s="141"/>
      <c r="M69" s="168"/>
      <c r="N69" s="111"/>
      <c r="O69" s="111"/>
      <c r="P69" s="111"/>
      <c r="Q69" s="111"/>
      <c r="R69" s="111"/>
      <c r="S69" s="111"/>
      <c r="T69" s="111"/>
      <c r="U69" s="111"/>
    </row>
    <row r="70" spans="1:21" ht="69.75" customHeight="1">
      <c r="A70" s="223"/>
      <c r="B70" s="223"/>
      <c r="F70" s="132"/>
      <c r="G70" s="106"/>
      <c r="H70" s="225"/>
      <c r="I70" s="225"/>
      <c r="J70" s="226"/>
      <c r="K70" s="227"/>
      <c r="L70" s="226"/>
      <c r="M70" s="225"/>
      <c r="N70" s="134"/>
      <c r="O70" s="134"/>
      <c r="P70" s="134"/>
      <c r="Q70" s="134"/>
      <c r="R70" s="134"/>
      <c r="S70" s="134"/>
      <c r="T70" s="134"/>
      <c r="U70" s="134"/>
    </row>
    <row r="71" spans="1:21" ht="15">
      <c r="A71" s="225"/>
      <c r="B71" s="225"/>
      <c r="C71" s="225"/>
      <c r="D71" s="225"/>
      <c r="E71" s="225"/>
      <c r="F71" s="225"/>
      <c r="G71" s="111"/>
      <c r="H71" s="111"/>
      <c r="I71" s="111"/>
      <c r="J71" s="158"/>
      <c r="K71" s="159"/>
      <c r="L71" s="158"/>
      <c r="M71" s="111"/>
      <c r="N71" s="134"/>
      <c r="O71" s="134"/>
      <c r="P71" s="134"/>
      <c r="Q71" s="134"/>
      <c r="R71" s="134"/>
      <c r="S71" s="134"/>
      <c r="T71" s="134"/>
      <c r="U71" s="134"/>
    </row>
    <row r="72" spans="1:21" ht="15">
      <c r="A72" s="225"/>
      <c r="B72" s="225"/>
      <c r="C72" s="225"/>
      <c r="D72" s="225"/>
      <c r="E72" s="225"/>
      <c r="F72" s="225"/>
      <c r="G72" s="228"/>
      <c r="H72" s="111"/>
      <c r="I72" s="111"/>
      <c r="J72" s="158"/>
      <c r="K72" s="229"/>
      <c r="L72" s="229"/>
      <c r="M72" s="229"/>
      <c r="N72" s="134"/>
      <c r="O72" s="134"/>
      <c r="P72" s="134"/>
      <c r="Q72" s="134"/>
      <c r="R72" s="134"/>
      <c r="S72" s="134"/>
      <c r="T72" s="134"/>
      <c r="U72" s="134"/>
    </row>
    <row r="73" spans="1:21" ht="15">
      <c r="A73" s="111"/>
      <c r="B73" s="111"/>
      <c r="C73" s="111"/>
      <c r="D73" s="111"/>
      <c r="E73" s="111"/>
      <c r="F73" s="111"/>
      <c r="G73" s="228"/>
      <c r="H73" s="111"/>
      <c r="I73" s="111"/>
      <c r="J73" s="158"/>
      <c r="K73" s="230"/>
      <c r="L73" s="231"/>
      <c r="M73" s="228"/>
      <c r="N73" s="134"/>
      <c r="O73" s="134"/>
      <c r="P73" s="134"/>
      <c r="Q73" s="134"/>
      <c r="R73" s="134"/>
      <c r="S73" s="134"/>
      <c r="T73" s="134"/>
      <c r="U73" s="134"/>
    </row>
    <row r="74" spans="1:21" ht="15">
      <c r="A74" s="228"/>
      <c r="B74" s="232"/>
      <c r="C74" s="232"/>
      <c r="D74" s="232"/>
      <c r="E74" s="232"/>
      <c r="F74" s="232"/>
      <c r="G74" s="233"/>
      <c r="H74" s="125"/>
      <c r="I74" s="125"/>
      <c r="J74" s="125"/>
      <c r="K74" s="234"/>
      <c r="L74" s="231"/>
      <c r="M74" s="233"/>
      <c r="N74" s="134"/>
      <c r="O74" s="134"/>
      <c r="P74" s="134"/>
      <c r="Q74" s="134"/>
      <c r="R74" s="134"/>
      <c r="S74" s="134"/>
      <c r="T74" s="134"/>
      <c r="U74" s="134"/>
    </row>
    <row r="75" spans="1:21" ht="15">
      <c r="A75" s="228"/>
      <c r="B75" s="126"/>
      <c r="C75" s="126"/>
      <c r="D75" s="126"/>
      <c r="E75" s="126"/>
      <c r="F75" s="126"/>
      <c r="G75" s="111"/>
      <c r="H75" s="126"/>
      <c r="I75" s="126"/>
      <c r="J75" s="126"/>
      <c r="K75" s="234"/>
      <c r="L75" s="235"/>
      <c r="M75" s="236"/>
      <c r="N75" s="134"/>
      <c r="O75" s="134"/>
      <c r="P75" s="134"/>
      <c r="Q75" s="134"/>
      <c r="R75" s="134"/>
      <c r="S75" s="134"/>
      <c r="T75" s="134"/>
      <c r="U75" s="134"/>
    </row>
    <row r="76" spans="1:21" ht="15">
      <c r="A76" s="233"/>
      <c r="B76" s="126"/>
      <c r="C76" s="126"/>
      <c r="D76" s="126"/>
      <c r="E76" s="126"/>
      <c r="F76" s="126"/>
      <c r="G76" s="111"/>
      <c r="H76" s="126"/>
      <c r="I76" s="126"/>
      <c r="J76" s="126"/>
      <c r="K76" s="234"/>
      <c r="L76" s="235"/>
      <c r="M76" s="168"/>
      <c r="N76" s="134"/>
      <c r="O76" s="134"/>
      <c r="P76" s="134"/>
      <c r="Q76" s="134"/>
      <c r="R76" s="134"/>
      <c r="S76" s="134"/>
      <c r="T76" s="134"/>
      <c r="U76" s="134"/>
    </row>
    <row r="77" spans="1:21" ht="15">
      <c r="A77" s="237"/>
      <c r="B77" s="237"/>
      <c r="C77" s="236"/>
      <c r="D77" s="236"/>
      <c r="E77" s="236"/>
      <c r="F77" s="236"/>
      <c r="G77" s="134"/>
      <c r="H77" s="236"/>
      <c r="I77" s="236"/>
      <c r="J77" s="235"/>
      <c r="K77" s="234"/>
      <c r="L77" s="235"/>
      <c r="M77" s="168"/>
      <c r="N77" s="134"/>
      <c r="O77" s="134"/>
      <c r="P77" s="134"/>
      <c r="Q77" s="134"/>
      <c r="R77" s="134"/>
      <c r="S77" s="134"/>
      <c r="T77" s="134"/>
      <c r="U77" s="134"/>
    </row>
    <row r="78" spans="1:21" ht="15">
      <c r="A78" s="237"/>
      <c r="B78" s="237"/>
      <c r="C78" s="236"/>
      <c r="D78" s="236"/>
      <c r="E78" s="236"/>
      <c r="F78" s="236"/>
      <c r="G78" s="134"/>
      <c r="H78" s="236"/>
      <c r="I78" s="236"/>
      <c r="J78" s="235"/>
      <c r="K78" s="234"/>
      <c r="L78" s="235"/>
      <c r="M78" s="168"/>
      <c r="N78" s="134"/>
      <c r="O78" s="134"/>
      <c r="P78" s="134"/>
      <c r="Q78" s="134"/>
      <c r="R78" s="134"/>
      <c r="S78" s="134"/>
      <c r="T78" s="134"/>
      <c r="U78" s="134"/>
    </row>
    <row r="79" spans="1:21" ht="15">
      <c r="A79" s="238"/>
      <c r="B79" s="238"/>
      <c r="C79" s="236"/>
      <c r="D79" s="236"/>
      <c r="E79" s="236"/>
      <c r="F79" s="236"/>
      <c r="G79" s="134"/>
      <c r="H79" s="236"/>
      <c r="I79" s="236"/>
      <c r="J79" s="235"/>
      <c r="K79" s="239"/>
      <c r="L79" s="235"/>
      <c r="M79" s="168"/>
      <c r="N79" s="134"/>
      <c r="O79" s="134"/>
      <c r="P79" s="134"/>
      <c r="Q79" s="134"/>
      <c r="R79" s="134"/>
      <c r="S79" s="134"/>
      <c r="T79" s="134"/>
      <c r="U79" s="134"/>
    </row>
    <row r="80" spans="1:21" ht="15">
      <c r="A80" s="238"/>
      <c r="B80" s="238"/>
      <c r="C80" s="236"/>
      <c r="D80" s="236"/>
      <c r="E80" s="236"/>
      <c r="F80" s="236"/>
      <c r="G80" s="134"/>
      <c r="H80" s="236"/>
      <c r="I80" s="236"/>
      <c r="J80" s="235"/>
      <c r="K80" s="240"/>
      <c r="L80" s="241"/>
      <c r="M80" s="242"/>
      <c r="N80" s="134"/>
      <c r="O80" s="134"/>
      <c r="P80" s="134"/>
      <c r="Q80" s="134"/>
      <c r="R80" s="134"/>
      <c r="S80" s="134"/>
      <c r="T80" s="134"/>
      <c r="U80" s="134"/>
    </row>
    <row r="81" spans="1:21" ht="15">
      <c r="A81" s="238"/>
      <c r="B81" s="243"/>
      <c r="C81" s="236"/>
      <c r="D81" s="236"/>
      <c r="E81" s="236"/>
      <c r="F81" s="236"/>
      <c r="G81" s="134"/>
      <c r="H81" s="236"/>
      <c r="I81" s="236"/>
      <c r="J81" s="235"/>
      <c r="K81" s="244"/>
      <c r="L81" s="245"/>
      <c r="M81" s="246"/>
      <c r="N81" s="134"/>
      <c r="O81" s="134"/>
      <c r="P81" s="134"/>
      <c r="Q81" s="134"/>
      <c r="R81" s="134"/>
      <c r="S81" s="134"/>
      <c r="T81" s="134"/>
      <c r="U81" s="134"/>
    </row>
    <row r="82" spans="1:21" ht="15">
      <c r="A82" s="247"/>
      <c r="B82" s="247"/>
      <c r="C82" s="242"/>
      <c r="D82" s="242"/>
      <c r="E82" s="242"/>
      <c r="F82" s="242"/>
      <c r="G82" s="228"/>
      <c r="H82" s="242"/>
      <c r="I82" s="242"/>
      <c r="J82" s="241"/>
      <c r="K82" s="244"/>
      <c r="L82" s="228"/>
      <c r="M82" s="228"/>
      <c r="N82" s="134"/>
      <c r="O82" s="134"/>
      <c r="P82" s="134"/>
      <c r="Q82" s="134"/>
      <c r="R82" s="134"/>
      <c r="S82" s="134"/>
      <c r="T82" s="134"/>
      <c r="U82" s="134"/>
    </row>
    <row r="83" spans="1:21" ht="15">
      <c r="A83" s="106"/>
      <c r="B83" s="106"/>
      <c r="C83" s="106"/>
      <c r="D83" s="106"/>
      <c r="E83" s="106"/>
      <c r="F83" s="106"/>
      <c r="G83" s="228"/>
      <c r="H83" s="248"/>
      <c r="I83" s="248"/>
      <c r="J83" s="245"/>
      <c r="K83" s="244"/>
      <c r="L83" s="228"/>
      <c r="M83" s="228"/>
      <c r="N83" s="134"/>
      <c r="O83" s="134"/>
      <c r="P83" s="134"/>
      <c r="Q83" s="134"/>
      <c r="R83" s="134"/>
      <c r="S83" s="134"/>
      <c r="T83" s="134"/>
      <c r="U83" s="134"/>
    </row>
    <row r="84" spans="1:21" ht="15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49"/>
      <c r="L84" s="228"/>
      <c r="M84" s="228"/>
      <c r="N84" s="134"/>
      <c r="O84" s="134"/>
      <c r="P84" s="134"/>
      <c r="Q84" s="134"/>
      <c r="R84" s="134"/>
      <c r="S84" s="134"/>
      <c r="T84" s="134"/>
      <c r="U84" s="134"/>
    </row>
    <row r="85" spans="1:21" ht="15">
      <c r="A85" s="228"/>
      <c r="B85" s="228"/>
      <c r="C85" s="228"/>
      <c r="D85" s="228"/>
      <c r="E85" s="228"/>
      <c r="F85" s="228"/>
      <c r="G85" s="134"/>
      <c r="H85" s="228"/>
      <c r="I85" s="228"/>
      <c r="J85" s="228"/>
      <c r="K85" s="249"/>
      <c r="L85" s="250"/>
      <c r="M85" s="134"/>
      <c r="N85" s="134"/>
      <c r="O85" s="134"/>
      <c r="P85" s="134"/>
      <c r="Q85" s="134"/>
      <c r="R85" s="134"/>
      <c r="S85" s="134"/>
      <c r="T85" s="134"/>
      <c r="U85" s="134"/>
    </row>
    <row r="86" spans="1:21" ht="15">
      <c r="A86" s="228"/>
      <c r="B86" s="228"/>
      <c r="C86" s="228"/>
      <c r="D86" s="228"/>
      <c r="E86" s="228"/>
      <c r="F86" s="228"/>
      <c r="G86" s="134"/>
      <c r="H86" s="228"/>
      <c r="I86" s="228"/>
      <c r="J86" s="228"/>
      <c r="K86" s="249"/>
      <c r="L86" s="250"/>
      <c r="M86" s="134"/>
      <c r="N86" s="134"/>
      <c r="O86" s="134"/>
      <c r="P86" s="134"/>
      <c r="Q86" s="134"/>
      <c r="R86" s="134"/>
      <c r="S86" s="134"/>
      <c r="T86" s="134"/>
      <c r="U86" s="134"/>
    </row>
    <row r="87" spans="1:21" ht="15">
      <c r="A87" s="251"/>
      <c r="B87" s="252"/>
      <c r="C87" s="253"/>
      <c r="D87" s="253"/>
      <c r="E87" s="253"/>
      <c r="F87" s="253"/>
      <c r="G87" s="134"/>
      <c r="H87" s="134"/>
      <c r="I87" s="134"/>
      <c r="J87" s="250"/>
      <c r="K87" s="249"/>
      <c r="L87" s="250"/>
      <c r="M87" s="134"/>
      <c r="N87" s="134"/>
      <c r="O87" s="134"/>
      <c r="P87" s="134"/>
      <c r="Q87" s="134"/>
      <c r="R87" s="134"/>
      <c r="S87" s="134"/>
      <c r="T87" s="134"/>
      <c r="U87" s="134"/>
    </row>
    <row r="88" spans="1:21" ht="15">
      <c r="A88" s="251"/>
      <c r="B88" s="252"/>
      <c r="C88" s="253"/>
      <c r="D88" s="253"/>
      <c r="E88" s="253"/>
      <c r="F88" s="253"/>
      <c r="G88" s="134"/>
      <c r="H88" s="134"/>
      <c r="I88" s="134"/>
      <c r="J88" s="250"/>
      <c r="K88" s="249"/>
      <c r="L88" s="250"/>
      <c r="M88" s="134"/>
      <c r="N88" s="134"/>
      <c r="O88" s="134"/>
      <c r="P88" s="134"/>
      <c r="Q88" s="134"/>
      <c r="R88" s="134"/>
      <c r="S88" s="134"/>
      <c r="T88" s="134"/>
      <c r="U88" s="134"/>
    </row>
    <row r="89" spans="1:21" ht="15">
      <c r="A89" s="251"/>
      <c r="B89" s="252"/>
      <c r="C89" s="253"/>
      <c r="D89" s="253"/>
      <c r="E89" s="253"/>
      <c r="F89" s="253"/>
      <c r="G89" s="134"/>
      <c r="H89" s="134"/>
      <c r="I89" s="134"/>
      <c r="J89" s="250"/>
      <c r="K89" s="249"/>
      <c r="L89" s="250"/>
      <c r="M89" s="134"/>
      <c r="N89" s="134"/>
      <c r="O89" s="134"/>
      <c r="P89" s="134"/>
      <c r="Q89" s="134"/>
      <c r="R89" s="134"/>
      <c r="S89" s="134"/>
      <c r="T89" s="134"/>
      <c r="U89" s="134"/>
    </row>
    <row r="90" spans="1:21" ht="15">
      <c r="A90" s="251"/>
      <c r="B90" s="252"/>
      <c r="C90" s="253"/>
      <c r="D90" s="253"/>
      <c r="E90" s="253"/>
      <c r="F90" s="253"/>
      <c r="G90" s="134"/>
      <c r="H90" s="134"/>
      <c r="I90" s="134"/>
      <c r="J90" s="250"/>
      <c r="K90" s="249"/>
      <c r="L90" s="250"/>
      <c r="M90" s="134"/>
      <c r="N90" s="134"/>
      <c r="O90" s="134"/>
      <c r="P90" s="134"/>
      <c r="Q90" s="134"/>
      <c r="R90" s="134"/>
      <c r="S90" s="134"/>
      <c r="T90" s="134"/>
      <c r="U90" s="134"/>
    </row>
    <row r="91" spans="1:21" ht="15">
      <c r="A91" s="251"/>
      <c r="B91" s="252"/>
      <c r="C91" s="253"/>
      <c r="D91" s="253"/>
      <c r="E91" s="253"/>
      <c r="F91" s="253"/>
      <c r="G91" s="134"/>
      <c r="H91" s="134"/>
      <c r="I91" s="134"/>
      <c r="J91" s="250"/>
      <c r="K91" s="249"/>
      <c r="L91" s="250"/>
      <c r="M91" s="134"/>
      <c r="N91" s="134"/>
      <c r="O91" s="134"/>
      <c r="P91" s="134"/>
      <c r="Q91" s="134"/>
      <c r="R91" s="134"/>
      <c r="S91" s="134"/>
      <c r="T91" s="134"/>
      <c r="U91" s="134"/>
    </row>
    <row r="92" spans="1:21" ht="15">
      <c r="A92" s="251"/>
      <c r="B92" s="252"/>
      <c r="C92" s="253"/>
      <c r="D92" s="253"/>
      <c r="E92" s="253"/>
      <c r="F92" s="253"/>
      <c r="G92" s="134"/>
      <c r="H92" s="134"/>
      <c r="I92" s="134"/>
      <c r="J92" s="250"/>
      <c r="K92" s="249"/>
      <c r="L92" s="250"/>
      <c r="M92" s="134"/>
      <c r="N92" s="134"/>
      <c r="O92" s="134"/>
      <c r="P92" s="134"/>
      <c r="Q92" s="134"/>
      <c r="R92" s="134"/>
      <c r="S92" s="134"/>
      <c r="T92" s="134"/>
      <c r="U92" s="134"/>
    </row>
    <row r="93" spans="1:21" ht="15">
      <c r="A93" s="251"/>
      <c r="B93" s="252"/>
      <c r="C93" s="253"/>
      <c r="D93" s="253"/>
      <c r="E93" s="253"/>
      <c r="F93" s="253"/>
      <c r="G93" s="134"/>
      <c r="H93" s="134"/>
      <c r="I93" s="134"/>
      <c r="J93" s="250"/>
      <c r="K93" s="249"/>
      <c r="L93" s="250"/>
      <c r="M93" s="134"/>
      <c r="N93" s="134"/>
      <c r="O93" s="134"/>
      <c r="P93" s="134"/>
      <c r="Q93" s="134"/>
      <c r="R93" s="134"/>
      <c r="S93" s="134"/>
      <c r="T93" s="134"/>
      <c r="U93" s="134"/>
    </row>
    <row r="94" spans="1:21" ht="15">
      <c r="A94" s="251"/>
      <c r="B94" s="252"/>
      <c r="C94" s="253"/>
      <c r="D94" s="253"/>
      <c r="E94" s="253"/>
      <c r="F94" s="253"/>
      <c r="G94" s="134"/>
      <c r="H94" s="134"/>
      <c r="I94" s="134"/>
      <c r="J94" s="250"/>
      <c r="K94" s="249"/>
      <c r="L94" s="250"/>
      <c r="M94" s="134"/>
      <c r="N94" s="134"/>
      <c r="O94" s="134"/>
      <c r="P94" s="134"/>
      <c r="Q94" s="134"/>
      <c r="R94" s="134"/>
      <c r="S94" s="134"/>
      <c r="T94" s="134"/>
      <c r="U94" s="134"/>
    </row>
    <row r="95" spans="1:21" ht="15">
      <c r="A95" s="251"/>
      <c r="B95" s="252"/>
      <c r="C95" s="253"/>
      <c r="D95" s="253"/>
      <c r="E95" s="253"/>
      <c r="F95" s="253"/>
      <c r="G95" s="134"/>
      <c r="H95" s="134"/>
      <c r="I95" s="134"/>
      <c r="J95" s="250"/>
      <c r="K95" s="249"/>
      <c r="L95" s="250"/>
      <c r="M95" s="134"/>
      <c r="N95" s="134"/>
      <c r="O95" s="134"/>
      <c r="P95" s="134"/>
      <c r="Q95" s="134"/>
      <c r="R95" s="134"/>
      <c r="S95" s="134"/>
      <c r="T95" s="134"/>
      <c r="U95" s="134"/>
    </row>
    <row r="96" spans="1:21" ht="15">
      <c r="A96" s="251"/>
      <c r="B96" s="252"/>
      <c r="C96" s="253"/>
      <c r="D96" s="253"/>
      <c r="E96" s="253"/>
      <c r="F96" s="253"/>
      <c r="G96" s="134"/>
      <c r="H96" s="134"/>
      <c r="I96" s="134"/>
      <c r="J96" s="250"/>
      <c r="K96" s="249"/>
      <c r="L96" s="250"/>
      <c r="M96" s="134"/>
      <c r="N96" s="134"/>
      <c r="O96" s="134"/>
      <c r="P96" s="134"/>
      <c r="Q96" s="134"/>
      <c r="R96" s="134"/>
      <c r="S96" s="134"/>
      <c r="T96" s="134"/>
      <c r="U96" s="134"/>
    </row>
    <row r="97" spans="1:21" ht="15">
      <c r="A97" s="251"/>
      <c r="B97" s="252"/>
      <c r="C97" s="253"/>
      <c r="D97" s="253"/>
      <c r="E97" s="253"/>
      <c r="F97" s="253"/>
      <c r="G97" s="134"/>
      <c r="H97" s="134"/>
      <c r="I97" s="134"/>
      <c r="J97" s="250"/>
      <c r="K97" s="249"/>
      <c r="L97" s="250"/>
      <c r="M97" s="134"/>
      <c r="N97" s="134"/>
      <c r="O97" s="134"/>
      <c r="P97" s="134"/>
      <c r="Q97" s="134"/>
      <c r="R97" s="134"/>
      <c r="S97" s="134"/>
      <c r="T97" s="134"/>
      <c r="U97" s="134"/>
    </row>
    <row r="98" spans="1:21" ht="15">
      <c r="A98" s="251"/>
      <c r="B98" s="252"/>
      <c r="C98" s="253"/>
      <c r="D98" s="253"/>
      <c r="E98" s="253"/>
      <c r="F98" s="253"/>
      <c r="G98" s="134"/>
      <c r="H98" s="134"/>
      <c r="I98" s="134"/>
      <c r="J98" s="250"/>
      <c r="K98" s="249"/>
      <c r="L98" s="250"/>
      <c r="M98" s="134"/>
      <c r="N98" s="134"/>
      <c r="O98" s="134"/>
      <c r="P98" s="134"/>
      <c r="Q98" s="134"/>
      <c r="R98" s="134"/>
      <c r="S98" s="134"/>
      <c r="T98" s="134"/>
      <c r="U98" s="134"/>
    </row>
    <row r="99" spans="1:21" ht="15">
      <c r="A99" s="251"/>
      <c r="B99" s="252"/>
      <c r="C99" s="253"/>
      <c r="D99" s="253"/>
      <c r="E99" s="253"/>
      <c r="F99" s="253"/>
      <c r="G99" s="134"/>
      <c r="H99" s="134"/>
      <c r="I99" s="134"/>
      <c r="J99" s="250"/>
      <c r="L99" s="250"/>
      <c r="M99" s="134"/>
      <c r="N99" s="134"/>
      <c r="O99" s="134"/>
      <c r="P99" s="134"/>
      <c r="Q99" s="134"/>
      <c r="R99" s="134"/>
      <c r="S99" s="134"/>
      <c r="T99" s="134"/>
      <c r="U99" s="134"/>
    </row>
    <row r="100" spans="1:10" ht="15">
      <c r="A100" s="251"/>
      <c r="B100" s="252"/>
      <c r="C100" s="253"/>
      <c r="D100" s="253"/>
      <c r="E100" s="253"/>
      <c r="F100" s="253"/>
      <c r="H100" s="134"/>
      <c r="I100" s="134"/>
      <c r="J100" s="250"/>
    </row>
    <row r="101" spans="1:10" ht="15">
      <c r="A101" s="251"/>
      <c r="B101" s="252"/>
      <c r="C101" s="253"/>
      <c r="D101" s="253"/>
      <c r="E101" s="253"/>
      <c r="F101" s="253"/>
      <c r="H101" s="134"/>
      <c r="I101" s="134"/>
      <c r="J101" s="250"/>
    </row>
  </sheetData>
  <sheetProtection/>
  <mergeCells count="29">
    <mergeCell ref="B3:M3"/>
    <mergeCell ref="B4:M4"/>
    <mergeCell ref="B5:M5"/>
    <mergeCell ref="B6:M6"/>
    <mergeCell ref="B2:M2"/>
    <mergeCell ref="I14:J15"/>
    <mergeCell ref="K14:K15"/>
    <mergeCell ref="I18:J18"/>
    <mergeCell ref="I19:J19"/>
    <mergeCell ref="I20:J20"/>
    <mergeCell ref="K20:K21"/>
    <mergeCell ref="M14:M15"/>
    <mergeCell ref="I16:J16"/>
    <mergeCell ref="K16:K17"/>
    <mergeCell ref="I17:J17"/>
    <mergeCell ref="B75:F75"/>
    <mergeCell ref="H75:J75"/>
    <mergeCell ref="B74:F74"/>
    <mergeCell ref="H74:J74"/>
    <mergeCell ref="I62:J62"/>
    <mergeCell ref="B76:F76"/>
    <mergeCell ref="H76:J76"/>
    <mergeCell ref="I22:J22"/>
    <mergeCell ref="I23:J23"/>
    <mergeCell ref="I25:J25"/>
    <mergeCell ref="I29:J29"/>
    <mergeCell ref="I40:J40"/>
    <mergeCell ref="I43:J43"/>
    <mergeCell ref="I66:J66"/>
  </mergeCells>
  <printOptions horizontalCentered="1" verticalCentered="1"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61">
      <selection activeCell="B24" sqref="B24"/>
    </sheetView>
  </sheetViews>
  <sheetFormatPr defaultColWidth="11.421875" defaultRowHeight="15"/>
  <cols>
    <col min="1" max="1" width="7.140625" style="103" customWidth="1"/>
    <col min="2" max="2" width="36.7109375" style="103" customWidth="1"/>
    <col min="3" max="3" width="18.8515625" style="103" customWidth="1"/>
    <col min="4" max="4" width="19.421875" style="103" customWidth="1"/>
    <col min="5" max="16384" width="36.7109375" style="103" customWidth="1"/>
  </cols>
  <sheetData>
    <row r="1" spans="1:4" ht="15">
      <c r="A1" s="127"/>
      <c r="B1" s="127"/>
      <c r="C1" s="127"/>
      <c r="D1" s="127"/>
    </row>
    <row r="2" spans="1:5" ht="15">
      <c r="A2" s="127"/>
      <c r="B2" s="127"/>
      <c r="C2" s="127"/>
      <c r="D2" s="127"/>
      <c r="E2" s="111"/>
    </row>
    <row r="3" spans="1:5" ht="15">
      <c r="A3" s="128" t="s">
        <v>70</v>
      </c>
      <c r="B3" s="128"/>
      <c r="C3" s="128"/>
      <c r="D3" s="128"/>
      <c r="E3" s="111"/>
    </row>
    <row r="4" spans="1:5" ht="15">
      <c r="A4" s="128" t="s">
        <v>0</v>
      </c>
      <c r="B4" s="128"/>
      <c r="C4" s="128"/>
      <c r="D4" s="128"/>
      <c r="E4" s="111"/>
    </row>
    <row r="5" spans="1:5" ht="18.75" customHeight="1">
      <c r="A5" s="128" t="s">
        <v>707</v>
      </c>
      <c r="B5" s="128"/>
      <c r="C5" s="128"/>
      <c r="D5" s="128"/>
      <c r="E5" s="111"/>
    </row>
    <row r="6" spans="1:5" ht="15">
      <c r="A6" s="127" t="s">
        <v>101</v>
      </c>
      <c r="B6" s="127"/>
      <c r="C6" s="127"/>
      <c r="D6" s="127"/>
      <c r="E6" s="111"/>
    </row>
    <row r="7" spans="1:5" ht="15">
      <c r="A7" s="127" t="s">
        <v>11</v>
      </c>
      <c r="B7" s="127"/>
      <c r="C7" s="127"/>
      <c r="D7" s="127"/>
      <c r="E7" s="111"/>
    </row>
    <row r="8" spans="1:5" ht="15">
      <c r="A8" s="129"/>
      <c r="B8" s="130"/>
      <c r="C8" s="112"/>
      <c r="D8" s="112"/>
      <c r="E8" s="104"/>
    </row>
    <row r="9" spans="1:5" ht="15">
      <c r="A9" s="129"/>
      <c r="B9" s="130"/>
      <c r="C9" s="112" t="s">
        <v>709</v>
      </c>
      <c r="D9" s="112" t="s">
        <v>710</v>
      </c>
      <c r="E9" s="104"/>
    </row>
    <row r="10" spans="1:5" ht="15">
      <c r="A10" s="129"/>
      <c r="B10" s="130"/>
      <c r="C10" s="112"/>
      <c r="D10" s="112"/>
      <c r="E10" s="104"/>
    </row>
    <row r="11" spans="1:5" ht="15">
      <c r="A11" s="130"/>
      <c r="B11" s="130" t="s">
        <v>706</v>
      </c>
      <c r="C11" s="131">
        <v>6201782115</v>
      </c>
      <c r="D11" s="131">
        <v>8753691350</v>
      </c>
      <c r="E11" s="114"/>
    </row>
    <row r="12" spans="1:5" ht="15">
      <c r="A12" s="130"/>
      <c r="B12" s="130"/>
      <c r="C12" s="131"/>
      <c r="D12" s="131"/>
      <c r="E12" s="114"/>
    </row>
    <row r="13" spans="1:5" ht="15">
      <c r="A13" s="105">
        <v>41</v>
      </c>
      <c r="B13" s="105" t="s">
        <v>71</v>
      </c>
      <c r="C13" s="131">
        <v>57112494</v>
      </c>
      <c r="D13" s="131">
        <v>0</v>
      </c>
      <c r="E13" s="104"/>
    </row>
    <row r="14" spans="1:5" ht="15">
      <c r="A14" s="105"/>
      <c r="B14" s="105"/>
      <c r="C14" s="115"/>
      <c r="D14" s="115"/>
      <c r="E14" s="114"/>
    </row>
    <row r="15" spans="1:5" ht="15">
      <c r="A15" s="116">
        <v>4110</v>
      </c>
      <c r="B15" s="116" t="s">
        <v>72</v>
      </c>
      <c r="C15" s="117">
        <v>57112494</v>
      </c>
      <c r="D15" s="117">
        <v>0</v>
      </c>
      <c r="E15" s="104"/>
    </row>
    <row r="16" spans="1:5" ht="15">
      <c r="A16" s="116"/>
      <c r="B16" s="116"/>
      <c r="C16" s="115"/>
      <c r="D16" s="115"/>
      <c r="E16" s="104"/>
    </row>
    <row r="17" spans="1:5" ht="15">
      <c r="A17" s="105">
        <v>44</v>
      </c>
      <c r="B17" s="105" t="s">
        <v>344</v>
      </c>
      <c r="C17" s="131">
        <v>0</v>
      </c>
      <c r="D17" s="131">
        <v>0</v>
      </c>
      <c r="E17" s="104"/>
    </row>
    <row r="18" spans="1:5" ht="15">
      <c r="A18" s="105"/>
      <c r="B18" s="105"/>
      <c r="C18" s="115"/>
      <c r="D18" s="115"/>
      <c r="E18" s="104"/>
    </row>
    <row r="19" spans="1:5" ht="15">
      <c r="A19" s="116">
        <v>4428</v>
      </c>
      <c r="B19" s="116" t="s">
        <v>345</v>
      </c>
      <c r="C19" s="117">
        <v>0</v>
      </c>
      <c r="D19" s="117">
        <v>0</v>
      </c>
      <c r="E19" s="104"/>
    </row>
    <row r="20" spans="1:5" ht="15">
      <c r="A20" s="116"/>
      <c r="B20" s="116"/>
      <c r="C20" s="115"/>
      <c r="D20" s="115"/>
      <c r="E20" s="104"/>
    </row>
    <row r="21" spans="1:5" ht="15">
      <c r="A21" s="105">
        <v>47</v>
      </c>
      <c r="B21" s="105" t="s">
        <v>73</v>
      </c>
      <c r="C21" s="131">
        <v>6027799235</v>
      </c>
      <c r="D21" s="131">
        <v>8589975507</v>
      </c>
      <c r="E21" s="114"/>
    </row>
    <row r="22" spans="1:5" ht="15">
      <c r="A22" s="105"/>
      <c r="B22" s="105"/>
      <c r="C22" s="131"/>
      <c r="D22" s="131"/>
      <c r="E22" s="114"/>
    </row>
    <row r="23" spans="1:5" ht="15">
      <c r="A23" s="116">
        <v>4705</v>
      </c>
      <c r="B23" s="116" t="s">
        <v>74</v>
      </c>
      <c r="C23" s="115">
        <v>6027799235</v>
      </c>
      <c r="D23" s="115">
        <v>8589975507</v>
      </c>
      <c r="E23" s="114"/>
    </row>
    <row r="24" spans="1:5" ht="15">
      <c r="A24" s="116">
        <v>4720</v>
      </c>
      <c r="B24" s="116" t="s">
        <v>75</v>
      </c>
      <c r="C24" s="115">
        <v>0</v>
      </c>
      <c r="D24" s="115">
        <v>0</v>
      </c>
      <c r="E24" s="114"/>
    </row>
    <row r="25" spans="1:5" ht="15">
      <c r="A25" s="116">
        <v>4722</v>
      </c>
      <c r="B25" s="116" t="s">
        <v>76</v>
      </c>
      <c r="C25" s="117">
        <v>0</v>
      </c>
      <c r="D25" s="117">
        <v>0</v>
      </c>
      <c r="E25" s="118"/>
    </row>
    <row r="26" spans="1:5" ht="15">
      <c r="A26" s="116"/>
      <c r="B26" s="116"/>
      <c r="C26" s="115"/>
      <c r="D26" s="115"/>
      <c r="E26" s="118"/>
    </row>
    <row r="27" spans="1:5" ht="15">
      <c r="A27" s="105">
        <v>48</v>
      </c>
      <c r="B27" s="105" t="s">
        <v>77</v>
      </c>
      <c r="C27" s="131">
        <v>116870386</v>
      </c>
      <c r="D27" s="131">
        <v>163715843</v>
      </c>
      <c r="E27" s="118"/>
    </row>
    <row r="28" spans="1:5" ht="15">
      <c r="A28" s="105"/>
      <c r="B28" s="105"/>
      <c r="C28" s="131"/>
      <c r="D28" s="131"/>
      <c r="E28" s="118"/>
    </row>
    <row r="29" spans="1:5" ht="15">
      <c r="A29" s="116">
        <v>4802</v>
      </c>
      <c r="B29" s="116" t="s">
        <v>78</v>
      </c>
      <c r="C29" s="115">
        <v>5300279</v>
      </c>
      <c r="D29" s="115">
        <v>1889457</v>
      </c>
      <c r="E29" s="118"/>
    </row>
    <row r="30" spans="1:5" ht="15">
      <c r="A30" s="116">
        <v>4808</v>
      </c>
      <c r="B30" s="116" t="s">
        <v>79</v>
      </c>
      <c r="C30" s="115">
        <v>111570107</v>
      </c>
      <c r="D30" s="115">
        <v>161826386</v>
      </c>
      <c r="E30" s="118"/>
    </row>
    <row r="31" spans="1:5" ht="15">
      <c r="A31" s="116"/>
      <c r="B31" s="116"/>
      <c r="C31" s="115"/>
      <c r="D31" s="115"/>
      <c r="E31" s="118"/>
    </row>
    <row r="32" spans="1:5" ht="15">
      <c r="A32" s="116"/>
      <c r="B32" s="116"/>
      <c r="C32" s="115"/>
      <c r="D32" s="115"/>
      <c r="E32" s="114"/>
    </row>
    <row r="33" spans="1:5" ht="15">
      <c r="A33" s="130">
        <v>5</v>
      </c>
      <c r="B33" s="130" t="s">
        <v>80</v>
      </c>
      <c r="C33" s="131">
        <v>5692358661</v>
      </c>
      <c r="D33" s="131">
        <v>7144478139</v>
      </c>
      <c r="E33" s="114"/>
    </row>
    <row r="34" spans="1:5" ht="15">
      <c r="A34" s="129"/>
      <c r="B34" s="129"/>
      <c r="C34" s="132"/>
      <c r="D34" s="132"/>
      <c r="E34" s="114"/>
    </row>
    <row r="35" spans="1:5" ht="15">
      <c r="A35" s="105">
        <v>51</v>
      </c>
      <c r="B35" s="105" t="s">
        <v>81</v>
      </c>
      <c r="C35" s="131">
        <v>2940682889</v>
      </c>
      <c r="D35" s="131">
        <v>2966038941</v>
      </c>
      <c r="E35" s="119"/>
    </row>
    <row r="36" spans="1:5" ht="15">
      <c r="A36" s="105"/>
      <c r="B36" s="105"/>
      <c r="C36" s="131"/>
      <c r="D36" s="131"/>
      <c r="E36" s="114"/>
    </row>
    <row r="37" spans="1:5" ht="15">
      <c r="A37" s="116">
        <v>5101</v>
      </c>
      <c r="B37" s="116" t="s">
        <v>82</v>
      </c>
      <c r="C37" s="115">
        <v>1289265584</v>
      </c>
      <c r="D37" s="115">
        <v>1290217215</v>
      </c>
      <c r="E37" s="104"/>
    </row>
    <row r="38" spans="1:5" ht="15">
      <c r="A38" s="116">
        <v>5102</v>
      </c>
      <c r="B38" s="116" t="s">
        <v>83</v>
      </c>
      <c r="C38" s="115">
        <v>642322</v>
      </c>
      <c r="D38" s="115">
        <v>1209278</v>
      </c>
      <c r="E38" s="104"/>
    </row>
    <row r="39" spans="1:5" ht="15">
      <c r="A39" s="116">
        <v>5103</v>
      </c>
      <c r="B39" s="116" t="s">
        <v>84</v>
      </c>
      <c r="C39" s="115">
        <v>332938475</v>
      </c>
      <c r="D39" s="115">
        <v>332982000</v>
      </c>
      <c r="E39" s="104"/>
    </row>
    <row r="40" spans="1:5" ht="15">
      <c r="A40" s="116">
        <v>5104</v>
      </c>
      <c r="B40" s="116" t="s">
        <v>85</v>
      </c>
      <c r="C40" s="115">
        <v>81142800</v>
      </c>
      <c r="D40" s="115">
        <v>79505200</v>
      </c>
      <c r="E40" s="104"/>
    </row>
    <row r="41" spans="1:5" ht="15">
      <c r="A41" s="116">
        <v>5107</v>
      </c>
      <c r="B41" s="116" t="s">
        <v>86</v>
      </c>
      <c r="C41" s="115">
        <v>667595809</v>
      </c>
      <c r="D41" s="115">
        <v>686792925</v>
      </c>
      <c r="E41" s="111"/>
    </row>
    <row r="42" spans="1:5" ht="15">
      <c r="A42" s="116">
        <v>5108</v>
      </c>
      <c r="B42" s="116" t="s">
        <v>87</v>
      </c>
      <c r="C42" s="115">
        <v>187819322</v>
      </c>
      <c r="D42" s="115">
        <v>11744250</v>
      </c>
      <c r="E42" s="111"/>
    </row>
    <row r="43" spans="1:5" ht="15">
      <c r="A43" s="116">
        <v>5111</v>
      </c>
      <c r="B43" s="116" t="s">
        <v>88</v>
      </c>
      <c r="C43" s="115">
        <v>381278577</v>
      </c>
      <c r="D43" s="115">
        <v>563588073</v>
      </c>
      <c r="E43" s="114"/>
    </row>
    <row r="44" spans="1:5" ht="15">
      <c r="A44" s="116">
        <v>5120</v>
      </c>
      <c r="B44" s="116" t="s">
        <v>89</v>
      </c>
      <c r="C44" s="117">
        <v>0</v>
      </c>
      <c r="D44" s="117">
        <v>0</v>
      </c>
      <c r="E44" s="114"/>
    </row>
    <row r="45" spans="1:5" ht="15">
      <c r="A45" s="105"/>
      <c r="B45" s="105"/>
      <c r="C45" s="131"/>
      <c r="D45" s="131"/>
      <c r="E45" s="120"/>
    </row>
    <row r="46" spans="1:5" ht="15">
      <c r="A46" s="129"/>
      <c r="B46" s="129"/>
      <c r="C46" s="132"/>
      <c r="D46" s="132"/>
      <c r="E46" s="104"/>
    </row>
    <row r="47" spans="1:5" ht="15">
      <c r="A47" s="105">
        <v>53</v>
      </c>
      <c r="B47" s="105" t="s">
        <v>90</v>
      </c>
      <c r="C47" s="131">
        <v>601202735</v>
      </c>
      <c r="D47" s="131">
        <v>306797833</v>
      </c>
      <c r="E47" s="104"/>
    </row>
    <row r="48" spans="1:5" ht="15">
      <c r="A48" s="105"/>
      <c r="B48" s="105"/>
      <c r="C48" s="131"/>
      <c r="D48" s="131"/>
      <c r="E48" s="104"/>
    </row>
    <row r="49" spans="1:5" ht="15">
      <c r="A49" s="116">
        <v>5360</v>
      </c>
      <c r="B49" s="116" t="s">
        <v>91</v>
      </c>
      <c r="C49" s="115">
        <v>209692421</v>
      </c>
      <c r="D49" s="115">
        <v>289575576</v>
      </c>
      <c r="E49" s="104"/>
    </row>
    <row r="50" spans="1:5" ht="15">
      <c r="A50" s="116">
        <v>5366</v>
      </c>
      <c r="B50" s="116" t="s">
        <v>92</v>
      </c>
      <c r="C50" s="115">
        <v>4535924</v>
      </c>
      <c r="D50" s="115">
        <v>17222257</v>
      </c>
      <c r="E50" s="104"/>
    </row>
    <row r="51" spans="1:5" ht="15">
      <c r="A51" s="116">
        <v>5368</v>
      </c>
      <c r="B51" s="121" t="s">
        <v>93</v>
      </c>
      <c r="C51" s="117">
        <v>386974390</v>
      </c>
      <c r="D51" s="117">
        <v>0</v>
      </c>
      <c r="E51" s="104"/>
    </row>
    <row r="52" spans="1:5" ht="15">
      <c r="A52" s="116"/>
      <c r="B52" s="116"/>
      <c r="C52" s="115"/>
      <c r="D52" s="115"/>
      <c r="E52" s="118"/>
    </row>
    <row r="53" spans="1:5" ht="15">
      <c r="A53" s="105">
        <v>55</v>
      </c>
      <c r="B53" s="105" t="s">
        <v>94</v>
      </c>
      <c r="C53" s="131">
        <v>2149972608</v>
      </c>
      <c r="D53" s="131">
        <v>3855947129</v>
      </c>
      <c r="E53" s="118"/>
    </row>
    <row r="54" spans="1:5" ht="15">
      <c r="A54" s="105"/>
      <c r="B54" s="105"/>
      <c r="C54" s="131"/>
      <c r="D54" s="131"/>
      <c r="E54" s="118"/>
    </row>
    <row r="55" spans="1:5" ht="15">
      <c r="A55" s="116">
        <v>5506</v>
      </c>
      <c r="B55" s="116" t="s">
        <v>95</v>
      </c>
      <c r="C55" s="117">
        <v>2149972608</v>
      </c>
      <c r="D55" s="117">
        <v>3855947129</v>
      </c>
      <c r="E55" s="108"/>
    </row>
    <row r="56" spans="1:5" ht="15">
      <c r="A56" s="116"/>
      <c r="B56" s="116"/>
      <c r="C56" s="115"/>
      <c r="D56" s="115"/>
      <c r="E56" s="108"/>
    </row>
    <row r="57" spans="1:5" ht="15">
      <c r="A57" s="105">
        <v>57</v>
      </c>
      <c r="B57" s="105" t="s">
        <v>73</v>
      </c>
      <c r="C57" s="131">
        <v>472884</v>
      </c>
      <c r="D57" s="131">
        <v>1716184</v>
      </c>
      <c r="E57" s="108"/>
    </row>
    <row r="58" spans="1:5" ht="15">
      <c r="A58" s="105"/>
      <c r="B58" s="105"/>
      <c r="C58" s="131"/>
      <c r="D58" s="131"/>
      <c r="E58" s="108"/>
    </row>
    <row r="59" spans="1:5" ht="15">
      <c r="A59" s="116">
        <v>5720</v>
      </c>
      <c r="B59" s="116" t="s">
        <v>75</v>
      </c>
      <c r="C59" s="117">
        <v>472884</v>
      </c>
      <c r="D59" s="117">
        <v>1716184</v>
      </c>
      <c r="E59" s="108"/>
    </row>
    <row r="60" spans="1:5" ht="15">
      <c r="A60" s="116"/>
      <c r="B60" s="116"/>
      <c r="C60" s="115"/>
      <c r="D60" s="115"/>
      <c r="E60" s="108"/>
    </row>
    <row r="61" spans="1:5" ht="15">
      <c r="A61" s="116"/>
      <c r="B61" s="116"/>
      <c r="C61" s="115"/>
      <c r="D61" s="115"/>
      <c r="E61" s="108"/>
    </row>
    <row r="62" spans="1:5" ht="15">
      <c r="A62" s="105">
        <v>58</v>
      </c>
      <c r="B62" s="105" t="s">
        <v>96</v>
      </c>
      <c r="C62" s="131">
        <v>27545</v>
      </c>
      <c r="D62" s="131">
        <v>13978052</v>
      </c>
      <c r="E62" s="122"/>
    </row>
    <row r="63" spans="1:5" ht="15">
      <c r="A63" s="105"/>
      <c r="B63" s="105"/>
      <c r="C63" s="131"/>
      <c r="D63" s="131"/>
      <c r="E63" s="122"/>
    </row>
    <row r="64" spans="1:5" ht="15">
      <c r="A64" s="116">
        <v>5802</v>
      </c>
      <c r="B64" s="116" t="s">
        <v>97</v>
      </c>
      <c r="C64" s="115">
        <v>27545</v>
      </c>
      <c r="D64" s="115">
        <v>16000</v>
      </c>
      <c r="E64" s="108"/>
    </row>
    <row r="65" spans="1:5" ht="15">
      <c r="A65" s="116">
        <v>5804</v>
      </c>
      <c r="B65" s="116" t="s">
        <v>98</v>
      </c>
      <c r="C65" s="115">
        <v>0</v>
      </c>
      <c r="D65" s="115">
        <v>0</v>
      </c>
      <c r="E65" s="108"/>
    </row>
    <row r="66" spans="1:5" ht="15">
      <c r="A66" s="116">
        <v>5890</v>
      </c>
      <c r="B66" s="116" t="s">
        <v>99</v>
      </c>
      <c r="C66" s="117">
        <v>0</v>
      </c>
      <c r="D66" s="117">
        <v>13962052</v>
      </c>
      <c r="E66" s="108"/>
    </row>
    <row r="67" spans="1:5" ht="15">
      <c r="A67" s="105"/>
      <c r="B67" s="105"/>
      <c r="C67" s="131"/>
      <c r="D67" s="131"/>
      <c r="E67" s="108"/>
    </row>
    <row r="68" spans="1:5" ht="15">
      <c r="A68" s="105">
        <v>62</v>
      </c>
      <c r="B68" s="105" t="s">
        <v>329</v>
      </c>
      <c r="C68" s="131">
        <v>0</v>
      </c>
      <c r="D68" s="131">
        <v>0</v>
      </c>
      <c r="E68" s="108"/>
    </row>
    <row r="69" spans="1:5" ht="15">
      <c r="A69" s="105"/>
      <c r="B69" s="105"/>
      <c r="C69" s="131"/>
      <c r="D69" s="131"/>
      <c r="E69" s="108"/>
    </row>
    <row r="70" spans="1:5" ht="15">
      <c r="A70" s="116">
        <v>6210</v>
      </c>
      <c r="B70" s="116" t="s">
        <v>330</v>
      </c>
      <c r="C70" s="117">
        <v>0</v>
      </c>
      <c r="D70" s="117">
        <v>0</v>
      </c>
      <c r="E70" s="108"/>
    </row>
    <row r="71" spans="1:5" ht="15">
      <c r="A71" s="116"/>
      <c r="B71" s="116"/>
      <c r="C71" s="115"/>
      <c r="D71" s="115"/>
      <c r="E71" s="108"/>
    </row>
    <row r="72" spans="1:5" ht="15">
      <c r="A72" s="105"/>
      <c r="B72" s="105" t="str">
        <f>CONCATENATE(IF(D72&gt;0,"EXCEDENTE","DEFICIT")," DEL EJERCICIO")</f>
        <v>EXCEDENTE DEL EJERCICIO</v>
      </c>
      <c r="C72" s="131">
        <v>509423454</v>
      </c>
      <c r="D72" s="131">
        <v>1609213211</v>
      </c>
      <c r="E72" s="108"/>
    </row>
    <row r="73" spans="1:5" ht="15">
      <c r="A73" s="105"/>
      <c r="B73" s="123"/>
      <c r="C73" s="106"/>
      <c r="D73" s="113"/>
      <c r="E73" s="108"/>
    </row>
    <row r="74" spans="1:5" ht="15">
      <c r="A74" s="104"/>
      <c r="B74" s="105"/>
      <c r="C74" s="106"/>
      <c r="D74" s="107"/>
      <c r="E74" s="108"/>
    </row>
    <row r="75" spans="1:5" ht="15">
      <c r="A75" s="109"/>
      <c r="B75" s="109"/>
      <c r="C75" s="106"/>
      <c r="D75" s="110"/>
      <c r="E75" s="104"/>
    </row>
    <row r="76" spans="1:5" ht="15">
      <c r="A76" s="109"/>
      <c r="B76" s="109"/>
      <c r="C76" s="106"/>
      <c r="D76" s="109"/>
      <c r="E76" s="104"/>
    </row>
    <row r="77" spans="1:5" ht="43.5" customHeight="1">
      <c r="A77" s="124"/>
      <c r="B77" s="124"/>
      <c r="C77" s="125"/>
      <c r="D77" s="125"/>
      <c r="E77" s="125"/>
    </row>
    <row r="78" spans="1:5" ht="26.25" customHeight="1">
      <c r="A78" s="126"/>
      <c r="B78" s="126"/>
      <c r="C78" s="126"/>
      <c r="D78" s="126"/>
      <c r="E78" s="126"/>
    </row>
    <row r="79" spans="1:5" ht="15">
      <c r="A79" s="109"/>
      <c r="B79" s="109"/>
      <c r="C79" s="126"/>
      <c r="D79" s="126"/>
      <c r="E79" s="126"/>
    </row>
    <row r="80" spans="1:5" ht="15">
      <c r="A80" s="109"/>
      <c r="B80" s="109"/>
      <c r="C80" s="106"/>
      <c r="D80" s="109"/>
      <c r="E80" s="104"/>
    </row>
  </sheetData>
  <sheetProtection/>
  <mergeCells count="8">
    <mergeCell ref="A3:D3"/>
    <mergeCell ref="A4:D4"/>
    <mergeCell ref="A5:D5"/>
    <mergeCell ref="A77:B77"/>
    <mergeCell ref="C77:E77"/>
    <mergeCell ref="A78:B78"/>
    <mergeCell ref="C78:E78"/>
    <mergeCell ref="C79:E7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9"/>
  <sheetViews>
    <sheetView zoomScalePageLayoutView="0" workbookViewId="0" topLeftCell="A127">
      <selection activeCell="A153" sqref="A153"/>
    </sheetView>
  </sheetViews>
  <sheetFormatPr defaultColWidth="11.421875" defaultRowHeight="15"/>
  <cols>
    <col min="1" max="1" width="18.28125" style="72" customWidth="1"/>
    <col min="2" max="2" width="49.00390625" style="0" customWidth="1"/>
    <col min="3" max="3" width="19.7109375" style="10" customWidth="1"/>
    <col min="4" max="4" width="17.57421875" style="10" customWidth="1"/>
    <col min="5" max="5" width="19.7109375" style="10" customWidth="1"/>
    <col min="6" max="6" width="16.8515625" style="10" customWidth="1"/>
    <col min="7" max="7" width="15.28125" style="11" customWidth="1"/>
    <col min="8" max="8" width="16.28125" style="11" customWidth="1"/>
    <col min="9" max="9" width="19.7109375" style="0" customWidth="1"/>
    <col min="10" max="10" width="11.7109375" style="0" customWidth="1"/>
    <col min="12" max="12" width="3.8515625" style="12" customWidth="1"/>
    <col min="13" max="13" width="4.140625" style="13" customWidth="1"/>
    <col min="14" max="14" width="3.7109375" style="0" customWidth="1"/>
    <col min="15" max="15" width="4.140625" style="0" customWidth="1"/>
    <col min="16" max="16" width="12.421875" style="0" customWidth="1"/>
  </cols>
  <sheetData>
    <row r="1" spans="1:2" ht="30" customHeight="1">
      <c r="A1" s="8" t="s">
        <v>103</v>
      </c>
      <c r="B1" s="9" t="s">
        <v>104</v>
      </c>
    </row>
    <row r="2" spans="1:2" ht="21.75" customHeight="1">
      <c r="A2" s="8" t="s">
        <v>105</v>
      </c>
      <c r="B2" s="9" t="s">
        <v>106</v>
      </c>
    </row>
    <row r="3" spans="1:2" ht="25.5" customHeight="1">
      <c r="A3" s="8" t="s">
        <v>107</v>
      </c>
      <c r="B3" s="9" t="s">
        <v>108</v>
      </c>
    </row>
    <row r="4" spans="1:2" ht="27.75" customHeight="1">
      <c r="A4" s="8" t="s">
        <v>109</v>
      </c>
      <c r="B4" s="14">
        <v>223511001</v>
      </c>
    </row>
    <row r="5" spans="1:2" ht="29.25" customHeight="1">
      <c r="A5" s="8" t="s">
        <v>110</v>
      </c>
      <c r="B5" s="9" t="s">
        <v>111</v>
      </c>
    </row>
    <row r="6" spans="1:13" s="9" customFormat="1" ht="23.25" customHeight="1">
      <c r="A6" s="8" t="s">
        <v>112</v>
      </c>
      <c r="B6" s="9" t="s">
        <v>113</v>
      </c>
      <c r="C6" s="15"/>
      <c r="D6" s="15"/>
      <c r="E6" s="15"/>
      <c r="F6" s="15"/>
      <c r="G6" s="16"/>
      <c r="H6" s="16"/>
      <c r="L6" s="17"/>
      <c r="M6" s="18"/>
    </row>
    <row r="7" ht="15">
      <c r="A7" s="8"/>
    </row>
    <row r="8" spans="1:8" ht="57.75" customHeight="1">
      <c r="A8" s="95" t="s">
        <v>114</v>
      </c>
      <c r="B8" s="97" t="s">
        <v>115</v>
      </c>
      <c r="C8" s="99" t="s">
        <v>116</v>
      </c>
      <c r="D8" s="101" t="s">
        <v>117</v>
      </c>
      <c r="E8" s="102"/>
      <c r="F8" s="92" t="s">
        <v>118</v>
      </c>
      <c r="G8" s="92" t="s">
        <v>119</v>
      </c>
      <c r="H8" s="92" t="s">
        <v>120</v>
      </c>
    </row>
    <row r="9" spans="1:8" ht="26.25" customHeight="1">
      <c r="A9" s="96"/>
      <c r="B9" s="98"/>
      <c r="C9" s="100"/>
      <c r="D9" s="19" t="s">
        <v>121</v>
      </c>
      <c r="E9" s="20" t="s">
        <v>122</v>
      </c>
      <c r="F9" s="93"/>
      <c r="G9" s="93"/>
      <c r="H9" s="93"/>
    </row>
    <row r="10" spans="1:16" s="9" customFormat="1" ht="23.25" customHeight="1">
      <c r="A10" s="78">
        <v>1</v>
      </c>
      <c r="B10" s="21" t="s">
        <v>123</v>
      </c>
      <c r="C10" s="22">
        <f aca="true" t="shared" si="0" ref="C10:H10">+C11+C19+C26+C29+C67</f>
        <v>171111310499</v>
      </c>
      <c r="D10" s="23">
        <f t="shared" si="0"/>
        <v>1161934567</v>
      </c>
      <c r="E10" s="23">
        <f t="shared" si="0"/>
        <v>1362811288</v>
      </c>
      <c r="F10" s="23">
        <f t="shared" si="0"/>
        <v>170910433778</v>
      </c>
      <c r="G10" s="23">
        <f t="shared" si="0"/>
        <v>143899436694</v>
      </c>
      <c r="H10" s="23">
        <f t="shared" si="0"/>
        <v>27010997084</v>
      </c>
      <c r="I10" s="24">
        <f>+G10+H10</f>
        <v>170910433778</v>
      </c>
      <c r="J10" s="24">
        <f>+I10-F10</f>
        <v>0</v>
      </c>
      <c r="L10" s="73" t="str">
        <f>MID(A10,1,1)</f>
        <v>1</v>
      </c>
      <c r="M10" s="74">
        <f>IF(MID(A10,2,1)="","",CONCATENATE(".",MID(A10,2,1)))</f>
      </c>
      <c r="N10" s="75">
        <f>IF(MID(A10,3,2)="","",CONCATENATE(".",MID(A10,3,2)))</f>
      </c>
      <c r="O10" s="75">
        <f>IF(MID(A10,5,2)="","",CONCATENATE(".",MID(A10,5,2)))</f>
      </c>
      <c r="P10" s="75" t="str">
        <f>CONCATENATE(L10,M10,N10,O10)</f>
        <v>1</v>
      </c>
    </row>
    <row r="11" spans="1:16" ht="24" customHeight="1">
      <c r="A11" s="79">
        <v>11</v>
      </c>
      <c r="B11" s="25" t="s">
        <v>124</v>
      </c>
      <c r="C11" s="26">
        <f aca="true" t="shared" si="1" ref="C11:H11">+C12+C14+C17</f>
        <v>1292389945</v>
      </c>
      <c r="D11" s="26">
        <f t="shared" si="1"/>
        <v>969536127</v>
      </c>
      <c r="E11" s="26">
        <f t="shared" si="1"/>
        <v>1089729203</v>
      </c>
      <c r="F11" s="26">
        <f t="shared" si="1"/>
        <v>1172196869</v>
      </c>
      <c r="G11" s="26">
        <f t="shared" si="1"/>
        <v>1172196869</v>
      </c>
      <c r="H11" s="26">
        <f t="shared" si="1"/>
        <v>0</v>
      </c>
      <c r="I11" s="3">
        <f aca="true" t="shared" si="2" ref="I11:I79">+G11+H11</f>
        <v>1172196869</v>
      </c>
      <c r="J11" s="3">
        <f aca="true" t="shared" si="3" ref="J11:J82">+I11-F11</f>
        <v>0</v>
      </c>
      <c r="L11" s="73" t="str">
        <f aca="true" t="shared" si="4" ref="L11:L79">MID(A11,1,1)</f>
        <v>1</v>
      </c>
      <c r="M11" s="74" t="str">
        <f aca="true" t="shared" si="5" ref="M11:M79">IF(MID(A11,2,1)="","",CONCATENATE(".",MID(A11,2,1)))</f>
        <v>.1</v>
      </c>
      <c r="N11" s="75">
        <f aca="true" t="shared" si="6" ref="N11:N79">IF(MID(A11,3,2)="","",CONCATENATE(".",MID(A11,3,2)))</f>
      </c>
      <c r="O11" s="75">
        <f aca="true" t="shared" si="7" ref="O11:O79">IF(MID(A11,5,2)="","",CONCATENATE(".",MID(A11,5,2)))</f>
      </c>
      <c r="P11" s="75" t="str">
        <f aca="true" t="shared" si="8" ref="P11:P79">CONCATENATE(L11,M11,N11,O11)</f>
        <v>1.1</v>
      </c>
    </row>
    <row r="12" spans="1:16" ht="19.5" customHeight="1">
      <c r="A12" s="80">
        <v>1105</v>
      </c>
      <c r="B12" s="28" t="s">
        <v>1</v>
      </c>
      <c r="C12" s="29">
        <f>+C13</f>
        <v>155456</v>
      </c>
      <c r="D12" s="29">
        <f>+D13</f>
        <v>1000000</v>
      </c>
      <c r="E12" s="29">
        <f>+E13</f>
        <v>515200</v>
      </c>
      <c r="F12" s="29">
        <f>+F13</f>
        <v>640256</v>
      </c>
      <c r="G12" s="29">
        <f>+G13</f>
        <v>640256</v>
      </c>
      <c r="H12" s="30">
        <v>0</v>
      </c>
      <c r="I12" s="3">
        <f t="shared" si="2"/>
        <v>640256</v>
      </c>
      <c r="J12" s="3">
        <f t="shared" si="3"/>
        <v>0</v>
      </c>
      <c r="L12" s="73" t="str">
        <f t="shared" si="4"/>
        <v>1</v>
      </c>
      <c r="M12" s="74" t="str">
        <f t="shared" si="5"/>
        <v>.1</v>
      </c>
      <c r="N12" s="75" t="str">
        <f t="shared" si="6"/>
        <v>.05</v>
      </c>
      <c r="O12" s="75">
        <f t="shared" si="7"/>
      </c>
      <c r="P12" s="75" t="str">
        <f t="shared" si="8"/>
        <v>1.1.05</v>
      </c>
    </row>
    <row r="13" spans="1:16" ht="23.25" customHeight="1">
      <c r="A13" s="81">
        <v>110502</v>
      </c>
      <c r="B13" s="31" t="s">
        <v>125</v>
      </c>
      <c r="C13" s="32">
        <f>_xlfn.IFERROR(VLOOKUP(A13,Actual!$A$1:$Z$500,5,0),0)</f>
        <v>155456</v>
      </c>
      <c r="D13" s="32">
        <f>_xlfn.IFERROR(VLOOKUP(A13,Actual!$A$1:$Z$500,20,0),0)</f>
        <v>1000000</v>
      </c>
      <c r="E13" s="32">
        <f>_xlfn.IFERROR(VLOOKUP(A13,Actual!$A$1:$Z$500,21,0),0)</f>
        <v>515200</v>
      </c>
      <c r="F13" s="32">
        <f>+C13+D13-E13</f>
        <v>640256</v>
      </c>
      <c r="G13" s="33">
        <f>+F13</f>
        <v>640256</v>
      </c>
      <c r="H13" s="33">
        <v>0</v>
      </c>
      <c r="I13" s="3">
        <f t="shared" si="2"/>
        <v>640256</v>
      </c>
      <c r="J13" s="3">
        <f t="shared" si="3"/>
        <v>0</v>
      </c>
      <c r="L13" s="73" t="str">
        <f t="shared" si="4"/>
        <v>1</v>
      </c>
      <c r="M13" s="74" t="str">
        <f t="shared" si="5"/>
        <v>.1</v>
      </c>
      <c r="N13" s="75" t="str">
        <f t="shared" si="6"/>
        <v>.05</v>
      </c>
      <c r="O13" s="75" t="str">
        <f t="shared" si="7"/>
        <v>.02</v>
      </c>
      <c r="P13" s="75" t="str">
        <f t="shared" si="8"/>
        <v>1.1.05.02</v>
      </c>
    </row>
    <row r="14" spans="1:16" ht="26.25" customHeight="1">
      <c r="A14" s="80">
        <v>1110</v>
      </c>
      <c r="B14" s="28" t="s">
        <v>17</v>
      </c>
      <c r="C14" s="29">
        <f aca="true" t="shared" si="9" ref="C14:H14">+C15+C16</f>
        <v>1131378661</v>
      </c>
      <c r="D14" s="29">
        <f t="shared" si="9"/>
        <v>968536127</v>
      </c>
      <c r="E14" s="29">
        <f t="shared" si="9"/>
        <v>1089214003</v>
      </c>
      <c r="F14" s="29">
        <f t="shared" si="9"/>
        <v>1010700785</v>
      </c>
      <c r="G14" s="29">
        <f t="shared" si="9"/>
        <v>1010700785</v>
      </c>
      <c r="H14" s="34">
        <f t="shared" si="9"/>
        <v>0</v>
      </c>
      <c r="I14" s="3">
        <f t="shared" si="2"/>
        <v>1010700785</v>
      </c>
      <c r="J14" s="3">
        <f t="shared" si="3"/>
        <v>0</v>
      </c>
      <c r="L14" s="73" t="str">
        <f t="shared" si="4"/>
        <v>1</v>
      </c>
      <c r="M14" s="74" t="str">
        <f t="shared" si="5"/>
        <v>.1</v>
      </c>
      <c r="N14" s="75" t="str">
        <f t="shared" si="6"/>
        <v>.10</v>
      </c>
      <c r="O14" s="75">
        <f t="shared" si="7"/>
      </c>
      <c r="P14" s="75" t="str">
        <f t="shared" si="8"/>
        <v>1.1.10</v>
      </c>
    </row>
    <row r="15" spans="1:16" ht="18.75" customHeight="1">
      <c r="A15" s="81">
        <v>111005</v>
      </c>
      <c r="B15" s="31" t="s">
        <v>126</v>
      </c>
      <c r="C15" s="32">
        <f>_xlfn.IFERROR(VLOOKUP(A15,Actual!$A$1:$Z$500,5,0),0)</f>
        <v>1886637</v>
      </c>
      <c r="D15" s="32">
        <f>_xlfn.IFERROR(VLOOKUP(A15,Actual!$A$1:$Z$500,20,0),0)</f>
        <v>515200</v>
      </c>
      <c r="E15" s="32">
        <f>_xlfn.IFERROR(VLOOKUP(A15,Actual!$A$1:$Z$500,21,0),0)</f>
        <v>1042000</v>
      </c>
      <c r="F15" s="32">
        <f>+C15+D15-E15</f>
        <v>1359837</v>
      </c>
      <c r="G15" s="33">
        <f>+F15</f>
        <v>1359837</v>
      </c>
      <c r="H15" s="33">
        <v>0</v>
      </c>
      <c r="I15" s="3">
        <f t="shared" si="2"/>
        <v>1359837</v>
      </c>
      <c r="J15" s="3">
        <f t="shared" si="3"/>
        <v>0</v>
      </c>
      <c r="L15" s="73" t="str">
        <f t="shared" si="4"/>
        <v>1</v>
      </c>
      <c r="M15" s="74" t="str">
        <f t="shared" si="5"/>
        <v>.1</v>
      </c>
      <c r="N15" s="75" t="str">
        <f t="shared" si="6"/>
        <v>.10</v>
      </c>
      <c r="O15" s="75" t="str">
        <f t="shared" si="7"/>
        <v>.05</v>
      </c>
      <c r="P15" s="75" t="str">
        <f t="shared" si="8"/>
        <v>1.1.10.05</v>
      </c>
    </row>
    <row r="16" spans="1:16" ht="21.75" customHeight="1">
      <c r="A16" s="81">
        <v>111006</v>
      </c>
      <c r="B16" s="31" t="s">
        <v>127</v>
      </c>
      <c r="C16" s="32">
        <f>_xlfn.IFERROR(VLOOKUP(A16,Actual!$A$1:$Z$500,5,0),0)</f>
        <v>1129492024</v>
      </c>
      <c r="D16" s="32">
        <f>_xlfn.IFERROR(VLOOKUP(A16,Actual!$A$1:$Z$500,20,0),0)</f>
        <v>968020927</v>
      </c>
      <c r="E16" s="32">
        <f>_xlfn.IFERROR(VLOOKUP(A16,Actual!$A$1:$Z$500,21,0),0)</f>
        <v>1088172003</v>
      </c>
      <c r="F16" s="32">
        <f>+C16+D16-E16</f>
        <v>1009340948</v>
      </c>
      <c r="G16" s="33">
        <f>+F16</f>
        <v>1009340948</v>
      </c>
      <c r="H16" s="33">
        <v>0</v>
      </c>
      <c r="I16" s="3">
        <f t="shared" si="2"/>
        <v>1009340948</v>
      </c>
      <c r="J16" s="3">
        <f t="shared" si="3"/>
        <v>0</v>
      </c>
      <c r="L16" s="73" t="str">
        <f t="shared" si="4"/>
        <v>1</v>
      </c>
      <c r="M16" s="74" t="str">
        <f t="shared" si="5"/>
        <v>.1</v>
      </c>
      <c r="N16" s="75" t="str">
        <f t="shared" si="6"/>
        <v>.10</v>
      </c>
      <c r="O16" s="75" t="str">
        <f t="shared" si="7"/>
        <v>.06</v>
      </c>
      <c r="P16" s="75" t="str">
        <f t="shared" si="8"/>
        <v>1.1.10.06</v>
      </c>
    </row>
    <row r="17" spans="1:16" ht="21" customHeight="1">
      <c r="A17" s="80">
        <v>1133</v>
      </c>
      <c r="B17" s="28" t="s">
        <v>19</v>
      </c>
      <c r="C17" s="29">
        <f>+C18</f>
        <v>160855828</v>
      </c>
      <c r="D17" s="29">
        <f>+D18</f>
        <v>0</v>
      </c>
      <c r="E17" s="29">
        <f>+E18</f>
        <v>0</v>
      </c>
      <c r="F17" s="29">
        <f>+F18</f>
        <v>160855828</v>
      </c>
      <c r="G17" s="29">
        <f>+G18</f>
        <v>160855828</v>
      </c>
      <c r="H17" s="34">
        <v>0</v>
      </c>
      <c r="I17" s="3">
        <f t="shared" si="2"/>
        <v>160855828</v>
      </c>
      <c r="J17" s="3">
        <f t="shared" si="3"/>
        <v>0</v>
      </c>
      <c r="L17" s="73" t="str">
        <f t="shared" si="4"/>
        <v>1</v>
      </c>
      <c r="M17" s="74" t="str">
        <f t="shared" si="5"/>
        <v>.1</v>
      </c>
      <c r="N17" s="75" t="str">
        <f t="shared" si="6"/>
        <v>.33</v>
      </c>
      <c r="O17" s="75">
        <f t="shared" si="7"/>
      </c>
      <c r="P17" s="75" t="str">
        <f t="shared" si="8"/>
        <v>1.1.33</v>
      </c>
    </row>
    <row r="18" spans="1:16" ht="15">
      <c r="A18" s="81">
        <v>113301</v>
      </c>
      <c r="B18" s="31" t="s">
        <v>128</v>
      </c>
      <c r="C18" s="32">
        <f>_xlfn.IFERROR(VLOOKUP(A18,Actual!$A$1:$Z$500,5,0),0)</f>
        <v>160855828</v>
      </c>
      <c r="D18" s="32">
        <f>_xlfn.IFERROR(VLOOKUP(A18,Actual!$A$1:$Z$500,20,0),0)</f>
        <v>0</v>
      </c>
      <c r="E18" s="32">
        <f>_xlfn.IFERROR(VLOOKUP(A18,Actual!$A$1:$Z$500,21,0),0)</f>
        <v>0</v>
      </c>
      <c r="F18" s="32">
        <f>+C18+D18-E18</f>
        <v>160855828</v>
      </c>
      <c r="G18" s="33">
        <f>+F18</f>
        <v>160855828</v>
      </c>
      <c r="H18" s="33">
        <v>0</v>
      </c>
      <c r="I18" s="3">
        <f t="shared" si="2"/>
        <v>160855828</v>
      </c>
      <c r="J18" s="3">
        <f t="shared" si="3"/>
        <v>0</v>
      </c>
      <c r="L18" s="73" t="str">
        <f t="shared" si="4"/>
        <v>1</v>
      </c>
      <c r="M18" s="74" t="str">
        <f t="shared" si="5"/>
        <v>.1</v>
      </c>
      <c r="N18" s="75" t="str">
        <f t="shared" si="6"/>
        <v>.33</v>
      </c>
      <c r="O18" s="75" t="str">
        <f t="shared" si="7"/>
        <v>.01</v>
      </c>
      <c r="P18" s="75" t="str">
        <f t="shared" si="8"/>
        <v>1.1.33.01</v>
      </c>
    </row>
    <row r="19" spans="1:16" ht="15">
      <c r="A19" s="79">
        <v>13</v>
      </c>
      <c r="B19" s="35" t="s">
        <v>129</v>
      </c>
      <c r="C19" s="26">
        <f aca="true" t="shared" si="10" ref="C19:H19">+C20+C23</f>
        <v>5989301</v>
      </c>
      <c r="D19" s="26">
        <f t="shared" si="10"/>
        <v>5238033</v>
      </c>
      <c r="E19" s="26">
        <f t="shared" si="10"/>
        <v>4197000</v>
      </c>
      <c r="F19" s="26">
        <f t="shared" si="10"/>
        <v>7030334</v>
      </c>
      <c r="G19" s="26">
        <f t="shared" si="10"/>
        <v>7030334</v>
      </c>
      <c r="H19" s="26">
        <f t="shared" si="10"/>
        <v>0</v>
      </c>
      <c r="I19" s="3">
        <f t="shared" si="2"/>
        <v>7030334</v>
      </c>
      <c r="J19" s="3">
        <f t="shared" si="3"/>
        <v>0</v>
      </c>
      <c r="L19" s="73" t="str">
        <f t="shared" si="4"/>
        <v>1</v>
      </c>
      <c r="M19" s="74" t="str">
        <f t="shared" si="5"/>
        <v>.3</v>
      </c>
      <c r="N19" s="75">
        <f t="shared" si="6"/>
      </c>
      <c r="O19" s="75">
        <f t="shared" si="7"/>
      </c>
      <c r="P19" s="75" t="str">
        <f t="shared" si="8"/>
        <v>1.3</v>
      </c>
    </row>
    <row r="20" spans="1:16" s="39" customFormat="1" ht="30">
      <c r="A20" s="80">
        <v>1311</v>
      </c>
      <c r="B20" s="36" t="s">
        <v>130</v>
      </c>
      <c r="C20" s="37">
        <f aca="true" t="shared" si="11" ref="C20:H20">+C21+C22</f>
        <v>5989301</v>
      </c>
      <c r="D20" s="37">
        <f t="shared" si="11"/>
        <v>4450838</v>
      </c>
      <c r="E20" s="37">
        <f t="shared" si="11"/>
        <v>4165000</v>
      </c>
      <c r="F20" s="37">
        <f t="shared" si="11"/>
        <v>6275139</v>
      </c>
      <c r="G20" s="37">
        <f t="shared" si="11"/>
        <v>6275139</v>
      </c>
      <c r="H20" s="37">
        <f t="shared" si="11"/>
        <v>0</v>
      </c>
      <c r="I20" s="38">
        <f t="shared" si="2"/>
        <v>6275139</v>
      </c>
      <c r="J20" s="38">
        <f t="shared" si="3"/>
        <v>0</v>
      </c>
      <c r="L20" s="73" t="str">
        <f t="shared" si="4"/>
        <v>1</v>
      </c>
      <c r="M20" s="74" t="str">
        <f t="shared" si="5"/>
        <v>.3</v>
      </c>
      <c r="N20" s="75" t="str">
        <f t="shared" si="6"/>
        <v>.11</v>
      </c>
      <c r="O20" s="75">
        <f t="shared" si="7"/>
      </c>
      <c r="P20" s="75" t="str">
        <f t="shared" si="8"/>
        <v>1.3.11</v>
      </c>
    </row>
    <row r="21" spans="1:16" s="39" customFormat="1" ht="15">
      <c r="A21" s="81">
        <v>131103</v>
      </c>
      <c r="B21" s="31" t="s">
        <v>131</v>
      </c>
      <c r="C21" s="32">
        <f>_xlfn.IFERROR(VLOOKUP(A21,Actual!$A$1:$Z$500,5,0),0)</f>
        <v>989301</v>
      </c>
      <c r="D21" s="32">
        <f>_xlfn.IFERROR(VLOOKUP(A21,Actual!$A$1:$Z$500,20,0),0)</f>
        <v>285838</v>
      </c>
      <c r="E21" s="32">
        <f>_xlfn.IFERROR(VLOOKUP(A21,Actual!$A$1:$Z$500,21,0),0)</f>
        <v>0</v>
      </c>
      <c r="F21" s="32">
        <f>+C21+D21-E21</f>
        <v>1275139</v>
      </c>
      <c r="G21" s="33">
        <f>+F21</f>
        <v>1275139</v>
      </c>
      <c r="H21" s="33">
        <v>0</v>
      </c>
      <c r="I21" s="38">
        <f t="shared" si="2"/>
        <v>1275139</v>
      </c>
      <c r="J21" s="38">
        <f t="shared" si="3"/>
        <v>0</v>
      </c>
      <c r="L21" s="73" t="str">
        <f t="shared" si="4"/>
        <v>1</v>
      </c>
      <c r="M21" s="74" t="str">
        <f t="shared" si="5"/>
        <v>.3</v>
      </c>
      <c r="N21" s="75" t="str">
        <f t="shared" si="6"/>
        <v>.11</v>
      </c>
      <c r="O21" s="75" t="str">
        <f t="shared" si="7"/>
        <v>.03</v>
      </c>
      <c r="P21" s="75" t="str">
        <f t="shared" si="8"/>
        <v>1.3.11.03</v>
      </c>
    </row>
    <row r="22" spans="1:16" s="39" customFormat="1" ht="15">
      <c r="A22" s="81">
        <v>131190</v>
      </c>
      <c r="B22" s="40" t="s">
        <v>132</v>
      </c>
      <c r="C22" s="32">
        <f>_xlfn.IFERROR(VLOOKUP(A22,Actual!$A$1:$Z$500,5,0),0)</f>
        <v>5000000</v>
      </c>
      <c r="D22" s="32">
        <f>_xlfn.IFERROR(VLOOKUP(A22,Actual!$A$1:$Z$500,20,0),0)</f>
        <v>4165000</v>
      </c>
      <c r="E22" s="32">
        <f>_xlfn.IFERROR(VLOOKUP(A22,Actual!$A$1:$Z$500,21,0),0)</f>
        <v>4165000</v>
      </c>
      <c r="F22" s="41">
        <f>+C22+D22-E22</f>
        <v>5000000</v>
      </c>
      <c r="G22" s="33">
        <f>+F22</f>
        <v>5000000</v>
      </c>
      <c r="H22" s="33">
        <v>0</v>
      </c>
      <c r="I22" s="38">
        <f t="shared" si="2"/>
        <v>5000000</v>
      </c>
      <c r="J22" s="38">
        <f t="shared" si="3"/>
        <v>0</v>
      </c>
      <c r="L22" s="73" t="str">
        <f t="shared" si="4"/>
        <v>1</v>
      </c>
      <c r="M22" s="74" t="str">
        <f t="shared" si="5"/>
        <v>.3</v>
      </c>
      <c r="N22" s="75" t="str">
        <f t="shared" si="6"/>
        <v>.11</v>
      </c>
      <c r="O22" s="75" t="str">
        <f t="shared" si="7"/>
        <v>.90</v>
      </c>
      <c r="P22" s="75" t="str">
        <f t="shared" si="8"/>
        <v>1.3.11.90</v>
      </c>
    </row>
    <row r="23" spans="1:16" ht="15">
      <c r="A23" s="80">
        <v>1384</v>
      </c>
      <c r="B23" s="28" t="s">
        <v>133</v>
      </c>
      <c r="C23" s="37">
        <f aca="true" t="shared" si="12" ref="C23:H23">+C24+C25</f>
        <v>0</v>
      </c>
      <c r="D23" s="37">
        <f t="shared" si="12"/>
        <v>787195</v>
      </c>
      <c r="E23" s="37">
        <f t="shared" si="12"/>
        <v>32000</v>
      </c>
      <c r="F23" s="37">
        <f t="shared" si="12"/>
        <v>755195</v>
      </c>
      <c r="G23" s="37">
        <f t="shared" si="12"/>
        <v>755195</v>
      </c>
      <c r="H23" s="37">
        <f t="shared" si="12"/>
        <v>0</v>
      </c>
      <c r="I23" s="3">
        <f t="shared" si="2"/>
        <v>755195</v>
      </c>
      <c r="J23" s="3">
        <f t="shared" si="3"/>
        <v>0</v>
      </c>
      <c r="L23" s="73" t="str">
        <f t="shared" si="4"/>
        <v>1</v>
      </c>
      <c r="M23" s="74" t="str">
        <f t="shared" si="5"/>
        <v>.3</v>
      </c>
      <c r="N23" s="75" t="str">
        <f t="shared" si="6"/>
        <v>.84</v>
      </c>
      <c r="O23" s="75">
        <f t="shared" si="7"/>
      </c>
      <c r="P23" s="75" t="str">
        <f t="shared" si="8"/>
        <v>1.3.84</v>
      </c>
    </row>
    <row r="24" spans="1:16" ht="15">
      <c r="A24" s="81">
        <v>138435</v>
      </c>
      <c r="B24" s="31" t="s">
        <v>134</v>
      </c>
      <c r="C24" s="32">
        <f>_xlfn.IFERROR(VLOOKUP(A24,Actual!$A$1:$Z$500,5,0),0)</f>
        <v>0</v>
      </c>
      <c r="D24" s="32">
        <f>_xlfn.IFERROR(VLOOKUP(A24,Actual!$A$1:$Z$500,20,0),0)</f>
        <v>0</v>
      </c>
      <c r="E24" s="32">
        <f>_xlfn.IFERROR(VLOOKUP(A24,Actual!$A$1:$Z$500,21,0),0)</f>
        <v>0</v>
      </c>
      <c r="F24" s="32">
        <f>+C24+D24-E24</f>
        <v>0</v>
      </c>
      <c r="G24" s="33">
        <f>+F24</f>
        <v>0</v>
      </c>
      <c r="H24" s="33">
        <v>0</v>
      </c>
      <c r="I24" s="3">
        <f t="shared" si="2"/>
        <v>0</v>
      </c>
      <c r="J24" s="3">
        <f t="shared" si="3"/>
        <v>0</v>
      </c>
      <c r="L24" s="73" t="str">
        <f t="shared" si="4"/>
        <v>1</v>
      </c>
      <c r="M24" s="74" t="str">
        <f t="shared" si="5"/>
        <v>.3</v>
      </c>
      <c r="N24" s="75" t="str">
        <f t="shared" si="6"/>
        <v>.84</v>
      </c>
      <c r="O24" s="75" t="str">
        <f t="shared" si="7"/>
        <v>.35</v>
      </c>
      <c r="P24" s="75" t="str">
        <f t="shared" si="8"/>
        <v>1.3.84.35</v>
      </c>
    </row>
    <row r="25" spans="1:16" ht="15">
      <c r="A25" s="81">
        <v>138490</v>
      </c>
      <c r="B25" s="31" t="s">
        <v>135</v>
      </c>
      <c r="C25" s="32">
        <f>_xlfn.IFERROR(VLOOKUP(A25,Actual!$A$1:$Z$500,5,0),0)</f>
        <v>0</v>
      </c>
      <c r="D25" s="32">
        <f>_xlfn.IFERROR(VLOOKUP(A25,Actual!$A$1:$Z$500,20,0),0)</f>
        <v>787195</v>
      </c>
      <c r="E25" s="32">
        <f>_xlfn.IFERROR(VLOOKUP(A25,Actual!$A$1:$Z$500,21,0),0)</f>
        <v>32000</v>
      </c>
      <c r="F25" s="32">
        <f>+C25+D25-E25</f>
        <v>755195</v>
      </c>
      <c r="G25" s="33">
        <f>+F25</f>
        <v>755195</v>
      </c>
      <c r="H25" s="33">
        <v>0</v>
      </c>
      <c r="I25" s="3">
        <f t="shared" si="2"/>
        <v>755195</v>
      </c>
      <c r="J25" s="3">
        <f t="shared" si="3"/>
        <v>0</v>
      </c>
      <c r="L25" s="73" t="str">
        <f t="shared" si="4"/>
        <v>1</v>
      </c>
      <c r="M25" s="74" t="str">
        <f t="shared" si="5"/>
        <v>.3</v>
      </c>
      <c r="N25" s="75" t="str">
        <f t="shared" si="6"/>
        <v>.84</v>
      </c>
      <c r="O25" s="75" t="str">
        <f t="shared" si="7"/>
        <v>.90</v>
      </c>
      <c r="P25" s="75" t="str">
        <f t="shared" si="8"/>
        <v>1.3.84.90</v>
      </c>
    </row>
    <row r="26" spans="1:16" ht="15">
      <c r="A26" s="79">
        <v>15</v>
      </c>
      <c r="B26" s="35" t="s">
        <v>136</v>
      </c>
      <c r="C26" s="26">
        <f aca="true" t="shared" si="13" ref="C26:H26">+C27</f>
        <v>230413997</v>
      </c>
      <c r="D26" s="26">
        <f t="shared" si="13"/>
        <v>0</v>
      </c>
      <c r="E26" s="26">
        <f t="shared" si="13"/>
        <v>3994369</v>
      </c>
      <c r="F26" s="26">
        <f t="shared" si="13"/>
        <v>226419628</v>
      </c>
      <c r="G26" s="26">
        <f t="shared" si="13"/>
        <v>226419628</v>
      </c>
      <c r="H26" s="26">
        <f t="shared" si="13"/>
        <v>0</v>
      </c>
      <c r="I26" s="3">
        <f t="shared" si="2"/>
        <v>226419628</v>
      </c>
      <c r="J26" s="3">
        <f t="shared" si="3"/>
        <v>0</v>
      </c>
      <c r="L26" s="73" t="str">
        <f t="shared" si="4"/>
        <v>1</v>
      </c>
      <c r="M26" s="74" t="str">
        <f t="shared" si="5"/>
        <v>.5</v>
      </c>
      <c r="N26" s="75">
        <f t="shared" si="6"/>
      </c>
      <c r="O26" s="75">
        <f t="shared" si="7"/>
      </c>
      <c r="P26" s="75" t="str">
        <f t="shared" si="8"/>
        <v>1.5</v>
      </c>
    </row>
    <row r="27" spans="1:16" ht="15">
      <c r="A27" s="80">
        <v>1510</v>
      </c>
      <c r="B27" s="28" t="s">
        <v>137</v>
      </c>
      <c r="C27" s="37">
        <f>+C28</f>
        <v>230413997</v>
      </c>
      <c r="D27" s="37">
        <f>+D28</f>
        <v>0</v>
      </c>
      <c r="E27" s="37">
        <f>+E28</f>
        <v>3994369</v>
      </c>
      <c r="F27" s="37">
        <f>+F28</f>
        <v>226419628</v>
      </c>
      <c r="G27" s="37">
        <f>+G28</f>
        <v>226419628</v>
      </c>
      <c r="H27" s="37">
        <v>0</v>
      </c>
      <c r="I27" s="3">
        <f t="shared" si="2"/>
        <v>226419628</v>
      </c>
      <c r="J27" s="3">
        <f t="shared" si="3"/>
        <v>0</v>
      </c>
      <c r="L27" s="73" t="str">
        <f t="shared" si="4"/>
        <v>1</v>
      </c>
      <c r="M27" s="74" t="str">
        <f t="shared" si="5"/>
        <v>.5</v>
      </c>
      <c r="N27" s="75" t="str">
        <f t="shared" si="6"/>
        <v>.10</v>
      </c>
      <c r="O27" s="75">
        <f t="shared" si="7"/>
      </c>
      <c r="P27" s="75" t="str">
        <f t="shared" si="8"/>
        <v>1.5.10</v>
      </c>
    </row>
    <row r="28" spans="1:16" ht="15">
      <c r="A28" s="81">
        <v>151004</v>
      </c>
      <c r="B28" s="31" t="s">
        <v>138</v>
      </c>
      <c r="C28" s="32">
        <f>_xlfn.IFERROR(VLOOKUP(A28,Actual!$A$1:$Z$500,5,0),0)</f>
        <v>230413997</v>
      </c>
      <c r="D28" s="32">
        <f>_xlfn.IFERROR(VLOOKUP(A28,Actual!$A$1:$Z$500,20,0),0)</f>
        <v>0</v>
      </c>
      <c r="E28" s="32">
        <f>_xlfn.IFERROR(VLOOKUP(A28,Actual!$A$1:$Z$500,21,0),0)</f>
        <v>3994369</v>
      </c>
      <c r="F28" s="32">
        <f>+C28+D28-E28</f>
        <v>226419628</v>
      </c>
      <c r="G28" s="33">
        <f>+F28</f>
        <v>226419628</v>
      </c>
      <c r="H28" s="33">
        <v>0</v>
      </c>
      <c r="I28" s="3">
        <f t="shared" si="2"/>
        <v>226419628</v>
      </c>
      <c r="J28" s="3">
        <f t="shared" si="3"/>
        <v>0</v>
      </c>
      <c r="L28" s="73" t="str">
        <f t="shared" si="4"/>
        <v>1</v>
      </c>
      <c r="M28" s="74" t="str">
        <f t="shared" si="5"/>
        <v>.5</v>
      </c>
      <c r="N28" s="75" t="str">
        <f t="shared" si="6"/>
        <v>.10</v>
      </c>
      <c r="O28" s="75" t="str">
        <f t="shared" si="7"/>
        <v>.04</v>
      </c>
      <c r="P28" s="75" t="str">
        <f t="shared" si="8"/>
        <v>1.5.10.04</v>
      </c>
    </row>
    <row r="29" spans="1:16" s="39" customFormat="1" ht="15">
      <c r="A29" s="79">
        <v>16</v>
      </c>
      <c r="B29" s="35" t="s">
        <v>139</v>
      </c>
      <c r="C29" s="26">
        <f aca="true" t="shared" si="14" ref="C29:H29">+C30+C34+C40+C42+C47+C50+C53+C55+C58</f>
        <v>26913945781</v>
      </c>
      <c r="D29" s="26">
        <f t="shared" si="14"/>
        <v>36378291</v>
      </c>
      <c r="E29" s="26">
        <f t="shared" si="14"/>
        <v>42602635</v>
      </c>
      <c r="F29" s="26">
        <f t="shared" si="14"/>
        <v>26907721437</v>
      </c>
      <c r="G29" s="26">
        <f t="shared" si="14"/>
        <v>0</v>
      </c>
      <c r="H29" s="26">
        <f t="shared" si="14"/>
        <v>26907721437</v>
      </c>
      <c r="I29" s="38">
        <f t="shared" si="2"/>
        <v>26907721437</v>
      </c>
      <c r="J29" s="38">
        <f t="shared" si="3"/>
        <v>0</v>
      </c>
      <c r="L29" s="73" t="str">
        <f t="shared" si="4"/>
        <v>1</v>
      </c>
      <c r="M29" s="74" t="str">
        <f t="shared" si="5"/>
        <v>.6</v>
      </c>
      <c r="N29" s="75">
        <f t="shared" si="6"/>
      </c>
      <c r="O29" s="75">
        <f t="shared" si="7"/>
      </c>
      <c r="P29" s="75" t="str">
        <f t="shared" si="8"/>
        <v>1.6</v>
      </c>
    </row>
    <row r="30" spans="1:16" ht="15">
      <c r="A30" s="80">
        <v>1605</v>
      </c>
      <c r="B30" s="28" t="s">
        <v>140</v>
      </c>
      <c r="C30" s="37">
        <f aca="true" t="shared" si="15" ref="C30:H32">+C31</f>
        <v>5954040000</v>
      </c>
      <c r="D30" s="37">
        <f t="shared" si="15"/>
        <v>0</v>
      </c>
      <c r="E30" s="37">
        <f t="shared" si="15"/>
        <v>0</v>
      </c>
      <c r="F30" s="37">
        <f t="shared" si="15"/>
        <v>5954040000</v>
      </c>
      <c r="G30" s="37">
        <f t="shared" si="15"/>
        <v>0</v>
      </c>
      <c r="H30" s="37">
        <f t="shared" si="15"/>
        <v>5954040000</v>
      </c>
      <c r="I30" s="3">
        <f t="shared" si="2"/>
        <v>5954040000</v>
      </c>
      <c r="J30" s="3">
        <f t="shared" si="3"/>
        <v>0</v>
      </c>
      <c r="L30" s="73" t="str">
        <f t="shared" si="4"/>
        <v>1</v>
      </c>
      <c r="M30" s="74" t="str">
        <f t="shared" si="5"/>
        <v>.6</v>
      </c>
      <c r="N30" s="75" t="str">
        <f t="shared" si="6"/>
        <v>.05</v>
      </c>
      <c r="O30" s="75">
        <f t="shared" si="7"/>
      </c>
      <c r="P30" s="75" t="str">
        <f t="shared" si="8"/>
        <v>1.6.05</v>
      </c>
    </row>
    <row r="31" spans="1:16" ht="15">
      <c r="A31" s="81">
        <v>160501</v>
      </c>
      <c r="B31" s="31" t="s">
        <v>141</v>
      </c>
      <c r="C31" s="32">
        <f>_xlfn.IFERROR(VLOOKUP(A31,Actual!$A$1:$Z$500,5,0),0)</f>
        <v>5954040000</v>
      </c>
      <c r="D31" s="32">
        <f>_xlfn.IFERROR(VLOOKUP(A31,Actual!$A$1:$Z$500,20,0),0)</f>
        <v>0</v>
      </c>
      <c r="E31" s="32">
        <f>_xlfn.IFERROR(VLOOKUP(A31,Actual!$A$1:$Z$500,21,0),0)</f>
        <v>0</v>
      </c>
      <c r="F31" s="32">
        <f>+C31+D31-E31</f>
        <v>5954040000</v>
      </c>
      <c r="G31" s="33">
        <v>0</v>
      </c>
      <c r="H31" s="33">
        <f>+F31</f>
        <v>5954040000</v>
      </c>
      <c r="I31" s="3">
        <f t="shared" si="2"/>
        <v>5954040000</v>
      </c>
      <c r="J31" s="3">
        <f t="shared" si="3"/>
        <v>0</v>
      </c>
      <c r="L31" s="73" t="str">
        <f t="shared" si="4"/>
        <v>1</v>
      </c>
      <c r="M31" s="74" t="str">
        <f t="shared" si="5"/>
        <v>.6</v>
      </c>
      <c r="N31" s="75" t="str">
        <f t="shared" si="6"/>
        <v>.05</v>
      </c>
      <c r="O31" s="75" t="str">
        <f t="shared" si="7"/>
        <v>.01</v>
      </c>
      <c r="P31" s="75" t="str">
        <f t="shared" si="8"/>
        <v>1.6.05.01</v>
      </c>
    </row>
    <row r="32" spans="1:16" ht="15">
      <c r="A32" s="80">
        <v>1615</v>
      </c>
      <c r="B32" s="28" t="s">
        <v>341</v>
      </c>
      <c r="C32" s="37">
        <f t="shared" si="15"/>
        <v>1164199957</v>
      </c>
      <c r="D32" s="37">
        <f t="shared" si="15"/>
        <v>13881998</v>
      </c>
      <c r="E32" s="37">
        <f t="shared" si="15"/>
        <v>0</v>
      </c>
      <c r="F32" s="37">
        <f t="shared" si="15"/>
        <v>1178081955</v>
      </c>
      <c r="G32" s="37">
        <f t="shared" si="15"/>
        <v>0</v>
      </c>
      <c r="H32" s="37">
        <f t="shared" si="15"/>
        <v>1178081955</v>
      </c>
      <c r="I32" s="3">
        <f>+G32+H32</f>
        <v>1178081955</v>
      </c>
      <c r="J32" s="3">
        <f>+I32-F32</f>
        <v>0</v>
      </c>
      <c r="L32" s="73" t="str">
        <f>MID(A32,1,1)</f>
        <v>1</v>
      </c>
      <c r="M32" s="74" t="str">
        <f>IF(MID(A32,2,1)="","",CONCATENATE(".",MID(A32,2,1)))</f>
        <v>.6</v>
      </c>
      <c r="N32" s="75" t="str">
        <f>IF(MID(A32,3,2)="","",CONCATENATE(".",MID(A32,3,2)))</f>
        <v>.15</v>
      </c>
      <c r="O32" s="75">
        <f>IF(MID(A32,5,2)="","",CONCATENATE(".",MID(A32,5,2)))</f>
      </c>
      <c r="P32" s="75" t="str">
        <f>CONCATENATE(L32,M32,N32,O32)</f>
        <v>1.6.15</v>
      </c>
    </row>
    <row r="33" spans="1:16" ht="15">
      <c r="A33" s="81">
        <v>161501</v>
      </c>
      <c r="B33" s="31" t="s">
        <v>342</v>
      </c>
      <c r="C33" s="32">
        <f>_xlfn.IFERROR(VLOOKUP(A33,Actual!$A$1:$Z$500,5,0),0)</f>
        <v>1164199957</v>
      </c>
      <c r="D33" s="32">
        <f>_xlfn.IFERROR(VLOOKUP(A33,Actual!$A$1:$Z$500,20,0),0)</f>
        <v>13881998</v>
      </c>
      <c r="E33" s="32">
        <f>_xlfn.IFERROR(VLOOKUP(A33,Actual!$A$1:$Z$500,21,0),0)</f>
        <v>0</v>
      </c>
      <c r="F33" s="32">
        <f>+C33+D33-E33</f>
        <v>1178081955</v>
      </c>
      <c r="G33" s="33">
        <v>0</v>
      </c>
      <c r="H33" s="33">
        <f>+F33</f>
        <v>1178081955</v>
      </c>
      <c r="I33" s="3">
        <f>+G33+H33</f>
        <v>1178081955</v>
      </c>
      <c r="J33" s="3">
        <f>+I33-F33</f>
        <v>0</v>
      </c>
      <c r="L33" s="73" t="str">
        <f>MID(A33,1,1)</f>
        <v>1</v>
      </c>
      <c r="M33" s="74" t="str">
        <f>IF(MID(A33,2,1)="","",CONCATENATE(".",MID(A33,2,1)))</f>
        <v>.6</v>
      </c>
      <c r="N33" s="75" t="str">
        <f>IF(MID(A33,3,2)="","",CONCATENATE(".",MID(A33,3,2)))</f>
        <v>.15</v>
      </c>
      <c r="O33" s="75" t="str">
        <f>IF(MID(A33,5,2)="","",CONCATENATE(".",MID(A33,5,2)))</f>
        <v>.01</v>
      </c>
      <c r="P33" s="75" t="str">
        <f>CONCATENATE(L33,M33,N33,O33)</f>
        <v>1.6.15.01</v>
      </c>
    </row>
    <row r="34" spans="1:16" ht="15">
      <c r="A34" s="80">
        <v>1635</v>
      </c>
      <c r="B34" s="28" t="s">
        <v>142</v>
      </c>
      <c r="C34" s="37">
        <f aca="true" t="shared" si="16" ref="C34:H34">+C35+C36+C37+C38+C39</f>
        <v>378189771</v>
      </c>
      <c r="D34" s="37">
        <f t="shared" si="16"/>
        <v>36378291</v>
      </c>
      <c r="E34" s="37">
        <f t="shared" si="16"/>
        <v>0</v>
      </c>
      <c r="F34" s="37">
        <f t="shared" si="16"/>
        <v>414568062</v>
      </c>
      <c r="G34" s="37">
        <f t="shared" si="16"/>
        <v>0</v>
      </c>
      <c r="H34" s="37">
        <f t="shared" si="16"/>
        <v>414568062</v>
      </c>
      <c r="I34" s="3">
        <f t="shared" si="2"/>
        <v>414568062</v>
      </c>
      <c r="J34" s="3">
        <f t="shared" si="3"/>
        <v>0</v>
      </c>
      <c r="L34" s="73" t="str">
        <f t="shared" si="4"/>
        <v>1</v>
      </c>
      <c r="M34" s="74" t="str">
        <f t="shared" si="5"/>
        <v>.6</v>
      </c>
      <c r="N34" s="75" t="str">
        <f t="shared" si="6"/>
        <v>.35</v>
      </c>
      <c r="O34" s="75">
        <f t="shared" si="7"/>
      </c>
      <c r="P34" s="75" t="str">
        <f t="shared" si="8"/>
        <v>1.6.35</v>
      </c>
    </row>
    <row r="35" spans="1:16" ht="15">
      <c r="A35" s="81">
        <v>163501</v>
      </c>
      <c r="B35" s="31" t="s">
        <v>143</v>
      </c>
      <c r="C35" s="32">
        <f>_xlfn.IFERROR(VLOOKUP(A35,Actual!$A$1:$Z$500,5,0),0)</f>
        <v>0</v>
      </c>
      <c r="D35" s="32">
        <f>_xlfn.IFERROR(VLOOKUP(A35,Actual!$A$1:$Z$500,20,0),0)</f>
        <v>0</v>
      </c>
      <c r="E35" s="32">
        <f>_xlfn.IFERROR(VLOOKUP(A35,Actual!$A$1:$Z$500,21,0),0)</f>
        <v>0</v>
      </c>
      <c r="F35" s="32">
        <f>+C35+D35-E35</f>
        <v>0</v>
      </c>
      <c r="G35" s="33">
        <v>0</v>
      </c>
      <c r="H35" s="33">
        <f aca="true" t="shared" si="17" ref="H35:H41">+F35</f>
        <v>0</v>
      </c>
      <c r="I35" s="3">
        <f t="shared" si="2"/>
        <v>0</v>
      </c>
      <c r="J35" s="3">
        <f t="shared" si="3"/>
        <v>0</v>
      </c>
      <c r="L35" s="73" t="str">
        <f t="shared" si="4"/>
        <v>1</v>
      </c>
      <c r="M35" s="74" t="str">
        <f t="shared" si="5"/>
        <v>.6</v>
      </c>
      <c r="N35" s="75" t="str">
        <f t="shared" si="6"/>
        <v>.35</v>
      </c>
      <c r="O35" s="75" t="str">
        <f t="shared" si="7"/>
        <v>.01</v>
      </c>
      <c r="P35" s="75" t="str">
        <f t="shared" si="8"/>
        <v>1.6.35.01</v>
      </c>
    </row>
    <row r="36" spans="1:16" ht="15">
      <c r="A36" s="81">
        <v>163503</v>
      </c>
      <c r="B36" s="31" t="s">
        <v>144</v>
      </c>
      <c r="C36" s="32">
        <f>_xlfn.IFERROR(VLOOKUP(A36,Actual!$A$1:$Z$500,5,0),0)</f>
        <v>17749533</v>
      </c>
      <c r="D36" s="32">
        <f>_xlfn.IFERROR(VLOOKUP(A36,Actual!$A$1:$Z$500,20,0),0)</f>
        <v>0</v>
      </c>
      <c r="E36" s="32">
        <f>_xlfn.IFERROR(VLOOKUP(A36,Actual!$A$1:$Z$500,21,0),0)</f>
        <v>0</v>
      </c>
      <c r="F36" s="32">
        <f>+C36+D36-E36</f>
        <v>17749533</v>
      </c>
      <c r="G36" s="33">
        <v>0</v>
      </c>
      <c r="H36" s="33">
        <f t="shared" si="17"/>
        <v>17749533</v>
      </c>
      <c r="I36" s="3">
        <f t="shared" si="2"/>
        <v>17749533</v>
      </c>
      <c r="J36" s="3">
        <f t="shared" si="3"/>
        <v>0</v>
      </c>
      <c r="L36" s="73" t="str">
        <f t="shared" si="4"/>
        <v>1</v>
      </c>
      <c r="M36" s="74" t="str">
        <f t="shared" si="5"/>
        <v>.6</v>
      </c>
      <c r="N36" s="75" t="str">
        <f t="shared" si="6"/>
        <v>.35</v>
      </c>
      <c r="O36" s="75" t="str">
        <f t="shared" si="7"/>
        <v>.03</v>
      </c>
      <c r="P36" s="75" t="str">
        <f t="shared" si="8"/>
        <v>1.6.35.03</v>
      </c>
    </row>
    <row r="37" spans="1:16" ht="15">
      <c r="A37" s="81">
        <v>163504</v>
      </c>
      <c r="B37" s="31" t="s">
        <v>145</v>
      </c>
      <c r="C37" s="32">
        <f>_xlfn.IFERROR(VLOOKUP(A37,Actual!$A$1:$Z$500,5,0),0)</f>
        <v>330638690</v>
      </c>
      <c r="D37" s="32">
        <f>_xlfn.IFERROR(VLOOKUP(A37,Actual!$A$1:$Z$500,20,0),0)</f>
        <v>36378291</v>
      </c>
      <c r="E37" s="32">
        <f>_xlfn.IFERROR(VLOOKUP(A37,Actual!$A$1:$Z$500,21,0),0)</f>
        <v>0</v>
      </c>
      <c r="F37" s="32">
        <f>+C37+D37-E37</f>
        <v>367016981</v>
      </c>
      <c r="G37" s="33">
        <v>0</v>
      </c>
      <c r="H37" s="33">
        <f t="shared" si="17"/>
        <v>367016981</v>
      </c>
      <c r="I37" s="3">
        <f t="shared" si="2"/>
        <v>367016981</v>
      </c>
      <c r="J37" s="3">
        <f t="shared" si="3"/>
        <v>0</v>
      </c>
      <c r="L37" s="73" t="str">
        <f t="shared" si="4"/>
        <v>1</v>
      </c>
      <c r="M37" s="74" t="str">
        <f t="shared" si="5"/>
        <v>.6</v>
      </c>
      <c r="N37" s="75" t="str">
        <f t="shared" si="6"/>
        <v>.35</v>
      </c>
      <c r="O37" s="75" t="str">
        <f t="shared" si="7"/>
        <v>.04</v>
      </c>
      <c r="P37" s="75" t="str">
        <f t="shared" si="8"/>
        <v>1.6.35.04</v>
      </c>
    </row>
    <row r="38" spans="1:16" ht="15">
      <c r="A38" s="81">
        <v>163511</v>
      </c>
      <c r="B38" s="31" t="s">
        <v>146</v>
      </c>
      <c r="C38" s="32">
        <f>_xlfn.IFERROR(VLOOKUP(A38,Actual!$A$1:$Z$500,5,0),0)</f>
        <v>0</v>
      </c>
      <c r="D38" s="32">
        <f>_xlfn.IFERROR(VLOOKUP(A38,Actual!$A$1:$Z$500,20,0),0)</f>
        <v>0</v>
      </c>
      <c r="E38" s="32">
        <f>_xlfn.IFERROR(VLOOKUP(A38,Actual!$A$1:$Z$500,21,0),0)</f>
        <v>0</v>
      </c>
      <c r="F38" s="32">
        <f>+C38+D38-E38</f>
        <v>0</v>
      </c>
      <c r="G38" s="33">
        <v>0</v>
      </c>
      <c r="H38" s="33">
        <f t="shared" si="17"/>
        <v>0</v>
      </c>
      <c r="I38" s="3">
        <f t="shared" si="2"/>
        <v>0</v>
      </c>
      <c r="J38" s="3">
        <f t="shared" si="3"/>
        <v>0</v>
      </c>
      <c r="L38" s="73" t="str">
        <f t="shared" si="4"/>
        <v>1</v>
      </c>
      <c r="M38" s="74" t="str">
        <f t="shared" si="5"/>
        <v>.6</v>
      </c>
      <c r="N38" s="75" t="str">
        <f t="shared" si="6"/>
        <v>.35</v>
      </c>
      <c r="O38" s="75" t="str">
        <f t="shared" si="7"/>
        <v>.11</v>
      </c>
      <c r="P38" s="75" t="str">
        <f t="shared" si="8"/>
        <v>1.6.35.11</v>
      </c>
    </row>
    <row r="39" spans="1:16" ht="15">
      <c r="A39" s="81">
        <v>163590</v>
      </c>
      <c r="B39" s="31" t="s">
        <v>147</v>
      </c>
      <c r="C39" s="32">
        <f>_xlfn.IFERROR(VLOOKUP(A39,Actual!$A$1:$Z$500,5,0),0)</f>
        <v>29801548</v>
      </c>
      <c r="D39" s="32">
        <f>_xlfn.IFERROR(VLOOKUP(A39,Actual!$A$1:$Z$500,20,0),0)</f>
        <v>0</v>
      </c>
      <c r="E39" s="32">
        <f>_xlfn.IFERROR(VLOOKUP(A39,Actual!$A$1:$Z$500,21,0),0)</f>
        <v>0</v>
      </c>
      <c r="F39" s="32">
        <f>+C39+D39-E39</f>
        <v>29801548</v>
      </c>
      <c r="G39" s="33">
        <v>0</v>
      </c>
      <c r="H39" s="33">
        <f t="shared" si="17"/>
        <v>29801548</v>
      </c>
      <c r="I39" s="3">
        <f t="shared" si="2"/>
        <v>29801548</v>
      </c>
      <c r="J39" s="3">
        <f t="shared" si="3"/>
        <v>0</v>
      </c>
      <c r="L39" s="73" t="str">
        <f t="shared" si="4"/>
        <v>1</v>
      </c>
      <c r="M39" s="74" t="str">
        <f t="shared" si="5"/>
        <v>.6</v>
      </c>
      <c r="N39" s="75" t="str">
        <f t="shared" si="6"/>
        <v>.35</v>
      </c>
      <c r="O39" s="75" t="str">
        <f t="shared" si="7"/>
        <v>.90</v>
      </c>
      <c r="P39" s="75" t="str">
        <f t="shared" si="8"/>
        <v>1.6.35.90</v>
      </c>
    </row>
    <row r="40" spans="1:16" ht="15">
      <c r="A40" s="80">
        <v>1640</v>
      </c>
      <c r="B40" s="28" t="s">
        <v>148</v>
      </c>
      <c r="C40" s="37">
        <f>+C41</f>
        <v>18548450340</v>
      </c>
      <c r="D40" s="37">
        <f>+D41</f>
        <v>0</v>
      </c>
      <c r="E40" s="37">
        <f>+E41</f>
        <v>0</v>
      </c>
      <c r="F40" s="37">
        <f>+F41</f>
        <v>18548450340</v>
      </c>
      <c r="G40" s="37">
        <f>+G41</f>
        <v>0</v>
      </c>
      <c r="H40" s="37">
        <f t="shared" si="17"/>
        <v>18548450340</v>
      </c>
      <c r="I40" s="3">
        <f t="shared" si="2"/>
        <v>18548450340</v>
      </c>
      <c r="J40" s="3">
        <f t="shared" si="3"/>
        <v>0</v>
      </c>
      <c r="L40" s="73" t="str">
        <f t="shared" si="4"/>
        <v>1</v>
      </c>
      <c r="M40" s="74" t="str">
        <f t="shared" si="5"/>
        <v>.6</v>
      </c>
      <c r="N40" s="75" t="str">
        <f t="shared" si="6"/>
        <v>.40</v>
      </c>
      <c r="O40" s="75">
        <f t="shared" si="7"/>
      </c>
      <c r="P40" s="75" t="str">
        <f t="shared" si="8"/>
        <v>1.6.40</v>
      </c>
    </row>
    <row r="41" spans="1:16" ht="15">
      <c r="A41" s="81">
        <v>164001</v>
      </c>
      <c r="B41" s="31" t="s">
        <v>149</v>
      </c>
      <c r="C41" s="32">
        <f>_xlfn.IFERROR(VLOOKUP(A41,Actual!$A$1:$Z$500,5,0),0)</f>
        <v>18548450340</v>
      </c>
      <c r="D41" s="32">
        <f>_xlfn.IFERROR(VLOOKUP(A41,Actual!$A$1:$Z$500,20,0),0)</f>
        <v>0</v>
      </c>
      <c r="E41" s="32">
        <f>_xlfn.IFERROR(VLOOKUP(A41,Actual!$A$1:$Z$500,21,0),0)</f>
        <v>0</v>
      </c>
      <c r="F41" s="32">
        <f>+C41+D41-E41</f>
        <v>18548450340</v>
      </c>
      <c r="G41" s="33">
        <v>0</v>
      </c>
      <c r="H41" s="33">
        <f t="shared" si="17"/>
        <v>18548450340</v>
      </c>
      <c r="I41" s="3">
        <f t="shared" si="2"/>
        <v>18548450340</v>
      </c>
      <c r="J41" s="3">
        <f t="shared" si="3"/>
        <v>0</v>
      </c>
      <c r="L41" s="73" t="str">
        <f t="shared" si="4"/>
        <v>1</v>
      </c>
      <c r="M41" s="74" t="str">
        <f t="shared" si="5"/>
        <v>.6</v>
      </c>
      <c r="N41" s="75" t="str">
        <f t="shared" si="6"/>
        <v>.40</v>
      </c>
      <c r="O41" s="75" t="str">
        <f t="shared" si="7"/>
        <v>.01</v>
      </c>
      <c r="P41" s="75" t="str">
        <f t="shared" si="8"/>
        <v>1.6.40.01</v>
      </c>
    </row>
    <row r="42" spans="1:16" ht="15">
      <c r="A42" s="80">
        <v>1655</v>
      </c>
      <c r="B42" s="28" t="s">
        <v>150</v>
      </c>
      <c r="C42" s="37">
        <f aca="true" t="shared" si="18" ref="C42:H42">+C43+C44+C45+C46</f>
        <v>75806791</v>
      </c>
      <c r="D42" s="37">
        <f t="shared" si="18"/>
        <v>0</v>
      </c>
      <c r="E42" s="37">
        <f t="shared" si="18"/>
        <v>0</v>
      </c>
      <c r="F42" s="37">
        <f t="shared" si="18"/>
        <v>75806791</v>
      </c>
      <c r="G42" s="37">
        <f t="shared" si="18"/>
        <v>0</v>
      </c>
      <c r="H42" s="37">
        <f t="shared" si="18"/>
        <v>75806791</v>
      </c>
      <c r="I42" s="3">
        <f t="shared" si="2"/>
        <v>75806791</v>
      </c>
      <c r="J42" s="3">
        <f t="shared" si="3"/>
        <v>0</v>
      </c>
      <c r="L42" s="73" t="str">
        <f t="shared" si="4"/>
        <v>1</v>
      </c>
      <c r="M42" s="74" t="str">
        <f t="shared" si="5"/>
        <v>.6</v>
      </c>
      <c r="N42" s="75" t="str">
        <f t="shared" si="6"/>
        <v>.55</v>
      </c>
      <c r="O42" s="75">
        <f t="shared" si="7"/>
      </c>
      <c r="P42" s="75" t="str">
        <f t="shared" si="8"/>
        <v>1.6.55</v>
      </c>
    </row>
    <row r="43" spans="1:16" ht="15">
      <c r="A43" s="81">
        <v>165501</v>
      </c>
      <c r="B43" s="31" t="s">
        <v>151</v>
      </c>
      <c r="C43" s="32">
        <f>_xlfn.IFERROR(VLOOKUP(A43,Actual!$A$1:$Z$500,5,0),0)</f>
        <v>10561560</v>
      </c>
      <c r="D43" s="32">
        <f>_xlfn.IFERROR(VLOOKUP(A43,Actual!$A$1:$Z$500,20,0),0)</f>
        <v>0</v>
      </c>
      <c r="E43" s="32">
        <f>_xlfn.IFERROR(VLOOKUP(A43,Actual!$A$1:$Z$500,21,0),0)</f>
        <v>0</v>
      </c>
      <c r="F43" s="32">
        <f>+C43+D43-E43</f>
        <v>10561560</v>
      </c>
      <c r="G43" s="33">
        <v>0</v>
      </c>
      <c r="H43" s="33">
        <f>+F43</f>
        <v>10561560</v>
      </c>
      <c r="I43" s="3">
        <f t="shared" si="2"/>
        <v>10561560</v>
      </c>
      <c r="J43" s="3">
        <f t="shared" si="3"/>
        <v>0</v>
      </c>
      <c r="L43" s="73" t="str">
        <f t="shared" si="4"/>
        <v>1</v>
      </c>
      <c r="M43" s="74" t="str">
        <f t="shared" si="5"/>
        <v>.6</v>
      </c>
      <c r="N43" s="75" t="str">
        <f t="shared" si="6"/>
        <v>.55</v>
      </c>
      <c r="O43" s="75" t="str">
        <f t="shared" si="7"/>
        <v>.01</v>
      </c>
      <c r="P43" s="75" t="str">
        <f t="shared" si="8"/>
        <v>1.6.55.01</v>
      </c>
    </row>
    <row r="44" spans="1:16" ht="15">
      <c r="A44" s="81">
        <v>165504</v>
      </c>
      <c r="B44" s="31" t="s">
        <v>152</v>
      </c>
      <c r="C44" s="32">
        <f>_xlfn.IFERROR(VLOOKUP(A44,Actual!$A$1:$Z$500,5,0),0)</f>
        <v>57853070</v>
      </c>
      <c r="D44" s="32">
        <f>_xlfn.IFERROR(VLOOKUP(A44,Actual!$A$1:$Z$500,20,0),0)</f>
        <v>0</v>
      </c>
      <c r="E44" s="32">
        <f>_xlfn.IFERROR(VLOOKUP(A44,Actual!$A$1:$Z$500,21,0),0)</f>
        <v>0</v>
      </c>
      <c r="F44" s="32">
        <f>+C44+D44-E44</f>
        <v>57853070</v>
      </c>
      <c r="G44" s="33">
        <v>0</v>
      </c>
      <c r="H44" s="33">
        <f>+F44</f>
        <v>57853070</v>
      </c>
      <c r="I44" s="3">
        <f t="shared" si="2"/>
        <v>57853070</v>
      </c>
      <c r="J44" s="3">
        <f t="shared" si="3"/>
        <v>0</v>
      </c>
      <c r="L44" s="73" t="str">
        <f t="shared" si="4"/>
        <v>1</v>
      </c>
      <c r="M44" s="74" t="str">
        <f t="shared" si="5"/>
        <v>.6</v>
      </c>
      <c r="N44" s="75" t="str">
        <f t="shared" si="6"/>
        <v>.55</v>
      </c>
      <c r="O44" s="75" t="str">
        <f t="shared" si="7"/>
        <v>.04</v>
      </c>
      <c r="P44" s="75" t="str">
        <f t="shared" si="8"/>
        <v>1.6.55.04</v>
      </c>
    </row>
    <row r="45" spans="1:16" ht="15">
      <c r="A45" s="81">
        <v>165505</v>
      </c>
      <c r="B45" s="31" t="s">
        <v>153</v>
      </c>
      <c r="C45" s="32">
        <f>_xlfn.IFERROR(VLOOKUP(A45,Actual!$A$1:$Z$500,5,0),0)</f>
        <v>3811967</v>
      </c>
      <c r="D45" s="32">
        <f>_xlfn.IFERROR(VLOOKUP(A45,Actual!$A$1:$Z$500,20,0),0)</f>
        <v>0</v>
      </c>
      <c r="E45" s="32">
        <f>_xlfn.IFERROR(VLOOKUP(A45,Actual!$A$1:$Z$500,21,0),0)</f>
        <v>0</v>
      </c>
      <c r="F45" s="32">
        <f>+C45+D45-E45</f>
        <v>3811967</v>
      </c>
      <c r="G45" s="33">
        <v>0</v>
      </c>
      <c r="H45" s="33">
        <f>+F45</f>
        <v>3811967</v>
      </c>
      <c r="I45" s="3">
        <f t="shared" si="2"/>
        <v>3811967</v>
      </c>
      <c r="J45" s="3">
        <f t="shared" si="3"/>
        <v>0</v>
      </c>
      <c r="L45" s="73" t="str">
        <f t="shared" si="4"/>
        <v>1</v>
      </c>
      <c r="M45" s="74" t="str">
        <f t="shared" si="5"/>
        <v>.6</v>
      </c>
      <c r="N45" s="75" t="str">
        <f t="shared" si="6"/>
        <v>.55</v>
      </c>
      <c r="O45" s="75" t="str">
        <f t="shared" si="7"/>
        <v>.05</v>
      </c>
      <c r="P45" s="75" t="str">
        <f t="shared" si="8"/>
        <v>1.6.55.05</v>
      </c>
    </row>
    <row r="46" spans="1:16" ht="15">
      <c r="A46" s="81">
        <v>165511</v>
      </c>
      <c r="B46" s="31" t="s">
        <v>154</v>
      </c>
      <c r="C46" s="32">
        <f>_xlfn.IFERROR(VLOOKUP(A46,Actual!$A$1:$Z$500,5,0),0)</f>
        <v>3580194</v>
      </c>
      <c r="D46" s="32">
        <f>_xlfn.IFERROR(VLOOKUP(A46,Actual!$A$1:$Z$500,20,0),0)</f>
        <v>0</v>
      </c>
      <c r="E46" s="32">
        <f>_xlfn.IFERROR(VLOOKUP(A46,Actual!$A$1:$Z$500,21,0),0)</f>
        <v>0</v>
      </c>
      <c r="F46" s="32">
        <f>+C46+D46-E46</f>
        <v>3580194</v>
      </c>
      <c r="G46" s="33">
        <v>0</v>
      </c>
      <c r="H46" s="33">
        <f>+F46</f>
        <v>3580194</v>
      </c>
      <c r="I46" s="3">
        <f t="shared" si="2"/>
        <v>3580194</v>
      </c>
      <c r="J46" s="3">
        <f t="shared" si="3"/>
        <v>0</v>
      </c>
      <c r="L46" s="73" t="str">
        <f t="shared" si="4"/>
        <v>1</v>
      </c>
      <c r="M46" s="74" t="str">
        <f t="shared" si="5"/>
        <v>.6</v>
      </c>
      <c r="N46" s="75" t="str">
        <f t="shared" si="6"/>
        <v>.55</v>
      </c>
      <c r="O46" s="75" t="str">
        <f t="shared" si="7"/>
        <v>.11</v>
      </c>
      <c r="P46" s="75" t="str">
        <f t="shared" si="8"/>
        <v>1.6.55.11</v>
      </c>
    </row>
    <row r="47" spans="1:16" ht="15">
      <c r="A47" s="80">
        <v>1665</v>
      </c>
      <c r="B47" s="28" t="s">
        <v>155</v>
      </c>
      <c r="C47" s="37">
        <f aca="true" t="shared" si="19" ref="C47:H47">+C48+C49</f>
        <v>116625294</v>
      </c>
      <c r="D47" s="37">
        <f t="shared" si="19"/>
        <v>0</v>
      </c>
      <c r="E47" s="37">
        <f t="shared" si="19"/>
        <v>0</v>
      </c>
      <c r="F47" s="37">
        <f t="shared" si="19"/>
        <v>116625294</v>
      </c>
      <c r="G47" s="37">
        <f t="shared" si="19"/>
        <v>0</v>
      </c>
      <c r="H47" s="37">
        <f t="shared" si="19"/>
        <v>116625294</v>
      </c>
      <c r="I47" s="3">
        <f t="shared" si="2"/>
        <v>116625294</v>
      </c>
      <c r="J47" s="3">
        <f t="shared" si="3"/>
        <v>0</v>
      </c>
      <c r="L47" s="73" t="str">
        <f t="shared" si="4"/>
        <v>1</v>
      </c>
      <c r="M47" s="74" t="str">
        <f t="shared" si="5"/>
        <v>.6</v>
      </c>
      <c r="N47" s="75" t="str">
        <f t="shared" si="6"/>
        <v>.65</v>
      </c>
      <c r="O47" s="75">
        <f t="shared" si="7"/>
      </c>
      <c r="P47" s="75" t="str">
        <f t="shared" si="8"/>
        <v>1.6.65</v>
      </c>
    </row>
    <row r="48" spans="1:16" ht="15">
      <c r="A48" s="81">
        <v>166501</v>
      </c>
      <c r="B48" s="31" t="s">
        <v>156</v>
      </c>
      <c r="C48" s="32">
        <f>_xlfn.IFERROR(VLOOKUP(A48,Actual!$A$1:$Z$500,5,0),0)</f>
        <v>115035294</v>
      </c>
      <c r="D48" s="32">
        <f>_xlfn.IFERROR(VLOOKUP(A48,Actual!$A$1:$Z$500,20,0),0)</f>
        <v>0</v>
      </c>
      <c r="E48" s="32">
        <f>_xlfn.IFERROR(VLOOKUP(A48,Actual!$A$1:$Z$500,21,0),0)</f>
        <v>0</v>
      </c>
      <c r="F48" s="32">
        <f>+C48+D48-E48</f>
        <v>115035294</v>
      </c>
      <c r="G48" s="33">
        <v>0</v>
      </c>
      <c r="H48" s="33">
        <f>+F48</f>
        <v>115035294</v>
      </c>
      <c r="I48" s="3">
        <f t="shared" si="2"/>
        <v>115035294</v>
      </c>
      <c r="J48" s="3">
        <f t="shared" si="3"/>
        <v>0</v>
      </c>
      <c r="L48" s="73" t="str">
        <f t="shared" si="4"/>
        <v>1</v>
      </c>
      <c r="M48" s="74" t="str">
        <f t="shared" si="5"/>
        <v>.6</v>
      </c>
      <c r="N48" s="75" t="str">
        <f t="shared" si="6"/>
        <v>.65</v>
      </c>
      <c r="O48" s="75" t="str">
        <f t="shared" si="7"/>
        <v>.01</v>
      </c>
      <c r="P48" s="75" t="str">
        <f t="shared" si="8"/>
        <v>1.6.65.01</v>
      </c>
    </row>
    <row r="49" spans="1:16" ht="15">
      <c r="A49" s="81">
        <v>166502</v>
      </c>
      <c r="B49" s="31" t="s">
        <v>157</v>
      </c>
      <c r="C49" s="32">
        <f>_xlfn.IFERROR(VLOOKUP(A49,Actual!$A$1:$Z$500,5,0),0)</f>
        <v>1590000</v>
      </c>
      <c r="D49" s="32">
        <f>_xlfn.IFERROR(VLOOKUP(A49,Actual!$A$1:$Z$500,20,0),0)</f>
        <v>0</v>
      </c>
      <c r="E49" s="32">
        <f>_xlfn.IFERROR(VLOOKUP(A49,Actual!$A$1:$Z$500,21,0),0)</f>
        <v>0</v>
      </c>
      <c r="F49" s="32">
        <f>+C49+D49-E49</f>
        <v>1590000</v>
      </c>
      <c r="G49" s="33">
        <v>0</v>
      </c>
      <c r="H49" s="33">
        <f>+F49</f>
        <v>1590000</v>
      </c>
      <c r="I49" s="3">
        <f t="shared" si="2"/>
        <v>1590000</v>
      </c>
      <c r="J49" s="3">
        <f t="shared" si="3"/>
        <v>0</v>
      </c>
      <c r="L49" s="73" t="str">
        <f t="shared" si="4"/>
        <v>1</v>
      </c>
      <c r="M49" s="74" t="str">
        <f t="shared" si="5"/>
        <v>.6</v>
      </c>
      <c r="N49" s="75" t="str">
        <f t="shared" si="6"/>
        <v>.65</v>
      </c>
      <c r="O49" s="75" t="str">
        <f t="shared" si="7"/>
        <v>.02</v>
      </c>
      <c r="P49" s="75" t="str">
        <f t="shared" si="8"/>
        <v>1.6.65.02</v>
      </c>
    </row>
    <row r="50" spans="1:16" ht="30">
      <c r="A50" s="80">
        <v>1670</v>
      </c>
      <c r="B50" s="36" t="s">
        <v>158</v>
      </c>
      <c r="C50" s="37">
        <f aca="true" t="shared" si="20" ref="C50:H50">+C51+C52</f>
        <v>640493938</v>
      </c>
      <c r="D50" s="37">
        <f t="shared" si="20"/>
        <v>0</v>
      </c>
      <c r="E50" s="37">
        <f t="shared" si="20"/>
        <v>0</v>
      </c>
      <c r="F50" s="37">
        <f t="shared" si="20"/>
        <v>640493938</v>
      </c>
      <c r="G50" s="37">
        <f t="shared" si="20"/>
        <v>0</v>
      </c>
      <c r="H50" s="37">
        <f t="shared" si="20"/>
        <v>640493938</v>
      </c>
      <c r="I50" s="3">
        <f t="shared" si="2"/>
        <v>640493938</v>
      </c>
      <c r="J50" s="3">
        <f t="shared" si="3"/>
        <v>0</v>
      </c>
      <c r="L50" s="73" t="str">
        <f t="shared" si="4"/>
        <v>1</v>
      </c>
      <c r="M50" s="74" t="str">
        <f t="shared" si="5"/>
        <v>.6</v>
      </c>
      <c r="N50" s="75" t="str">
        <f t="shared" si="6"/>
        <v>.70</v>
      </c>
      <c r="O50" s="75">
        <f t="shared" si="7"/>
      </c>
      <c r="P50" s="75" t="str">
        <f t="shared" si="8"/>
        <v>1.6.70</v>
      </c>
    </row>
    <row r="51" spans="1:16" ht="15">
      <c r="A51" s="81">
        <v>167001</v>
      </c>
      <c r="B51" s="31" t="s">
        <v>159</v>
      </c>
      <c r="C51" s="32">
        <f>_xlfn.IFERROR(VLOOKUP(A51,Actual!$A$1:$Z$500,5,0),0)</f>
        <v>303416140</v>
      </c>
      <c r="D51" s="32">
        <f>_xlfn.IFERROR(VLOOKUP(A51,Actual!$A$1:$Z$500,20,0),0)</f>
        <v>0</v>
      </c>
      <c r="E51" s="32">
        <f>_xlfn.IFERROR(VLOOKUP(A51,Actual!$A$1:$Z$500,21,0),0)</f>
        <v>0</v>
      </c>
      <c r="F51" s="32">
        <f>+C51+D51-E51</f>
        <v>303416140</v>
      </c>
      <c r="G51" s="33">
        <v>0</v>
      </c>
      <c r="H51" s="33">
        <f>+F51</f>
        <v>303416140</v>
      </c>
      <c r="I51" s="3">
        <f t="shared" si="2"/>
        <v>303416140</v>
      </c>
      <c r="J51" s="3">
        <f t="shared" si="3"/>
        <v>0</v>
      </c>
      <c r="L51" s="73" t="str">
        <f t="shared" si="4"/>
        <v>1</v>
      </c>
      <c r="M51" s="74" t="str">
        <f t="shared" si="5"/>
        <v>.6</v>
      </c>
      <c r="N51" s="75" t="str">
        <f t="shared" si="6"/>
        <v>.70</v>
      </c>
      <c r="O51" s="75" t="str">
        <f t="shared" si="7"/>
        <v>.01</v>
      </c>
      <c r="P51" s="75" t="str">
        <f t="shared" si="8"/>
        <v>1.6.70.01</v>
      </c>
    </row>
    <row r="52" spans="1:16" ht="15">
      <c r="A52" s="81">
        <v>167002</v>
      </c>
      <c r="B52" s="31" t="s">
        <v>160</v>
      </c>
      <c r="C52" s="32">
        <f>_xlfn.IFERROR(VLOOKUP(A52,Actual!$A$1:$Z$500,5,0),0)</f>
        <v>337077798</v>
      </c>
      <c r="D52" s="32">
        <f>_xlfn.IFERROR(VLOOKUP(A52,Actual!$A$1:$Z$500,20,0),0)</f>
        <v>0</v>
      </c>
      <c r="E52" s="32">
        <f>_xlfn.IFERROR(VLOOKUP(A52,Actual!$A$1:$Z$500,21,0),0)</f>
        <v>0</v>
      </c>
      <c r="F52" s="32">
        <f>+C52+D52-E52</f>
        <v>337077798</v>
      </c>
      <c r="G52" s="33">
        <v>0</v>
      </c>
      <c r="H52" s="33">
        <f>+F52</f>
        <v>337077798</v>
      </c>
      <c r="I52" s="3">
        <f t="shared" si="2"/>
        <v>337077798</v>
      </c>
      <c r="J52" s="3">
        <f t="shared" si="3"/>
        <v>0</v>
      </c>
      <c r="L52" s="73" t="str">
        <f t="shared" si="4"/>
        <v>1</v>
      </c>
      <c r="M52" s="74" t="str">
        <f t="shared" si="5"/>
        <v>.6</v>
      </c>
      <c r="N52" s="75" t="str">
        <f t="shared" si="6"/>
        <v>.70</v>
      </c>
      <c r="O52" s="75" t="str">
        <f t="shared" si="7"/>
        <v>.02</v>
      </c>
      <c r="P52" s="75" t="str">
        <f t="shared" si="8"/>
        <v>1.6.70.02</v>
      </c>
    </row>
    <row r="53" spans="1:16" ht="30">
      <c r="A53" s="80">
        <v>1680</v>
      </c>
      <c r="B53" s="36" t="s">
        <v>161</v>
      </c>
      <c r="C53" s="37">
        <f aca="true" t="shared" si="21" ref="C53:H53">+C54</f>
        <v>2173576</v>
      </c>
      <c r="D53" s="37">
        <f t="shared" si="21"/>
        <v>0</v>
      </c>
      <c r="E53" s="37">
        <f t="shared" si="21"/>
        <v>0</v>
      </c>
      <c r="F53" s="37">
        <f t="shared" si="21"/>
        <v>2173576</v>
      </c>
      <c r="G53" s="37">
        <f t="shared" si="21"/>
        <v>0</v>
      </c>
      <c r="H53" s="37">
        <f t="shared" si="21"/>
        <v>2173576</v>
      </c>
      <c r="I53" s="3">
        <f t="shared" si="2"/>
        <v>2173576</v>
      </c>
      <c r="J53" s="3">
        <f t="shared" si="3"/>
        <v>0</v>
      </c>
      <c r="L53" s="73" t="str">
        <f t="shared" si="4"/>
        <v>1</v>
      </c>
      <c r="M53" s="74" t="str">
        <f t="shared" si="5"/>
        <v>.6</v>
      </c>
      <c r="N53" s="75" t="str">
        <f t="shared" si="6"/>
        <v>.80</v>
      </c>
      <c r="O53" s="75">
        <f t="shared" si="7"/>
      </c>
      <c r="P53" s="75" t="str">
        <f t="shared" si="8"/>
        <v>1.6.80</v>
      </c>
    </row>
    <row r="54" spans="1:16" s="39" customFormat="1" ht="15">
      <c r="A54" s="81">
        <v>168002</v>
      </c>
      <c r="B54" s="31" t="s">
        <v>162</v>
      </c>
      <c r="C54" s="32">
        <f>_xlfn.IFERROR(VLOOKUP(A54,Actual!$A$1:$Z$500,5,0),0)</f>
        <v>2173576</v>
      </c>
      <c r="D54" s="32">
        <f>_xlfn.IFERROR(VLOOKUP(A54,Actual!$A$1:$Z$500,20,0),0)</f>
        <v>0</v>
      </c>
      <c r="E54" s="32">
        <f>_xlfn.IFERROR(VLOOKUP(A54,Actual!$A$1:$Z$500,21,0),0)</f>
        <v>0</v>
      </c>
      <c r="F54" s="32">
        <f>+C54+D54-E54</f>
        <v>2173576</v>
      </c>
      <c r="G54" s="33">
        <v>0</v>
      </c>
      <c r="H54" s="33">
        <f>+F54</f>
        <v>2173576</v>
      </c>
      <c r="I54" s="38">
        <f t="shared" si="2"/>
        <v>2173576</v>
      </c>
      <c r="J54" s="38">
        <f t="shared" si="3"/>
        <v>0</v>
      </c>
      <c r="L54" s="73" t="str">
        <f t="shared" si="4"/>
        <v>1</v>
      </c>
      <c r="M54" s="74" t="str">
        <f t="shared" si="5"/>
        <v>.6</v>
      </c>
      <c r="N54" s="75" t="str">
        <f t="shared" si="6"/>
        <v>.80</v>
      </c>
      <c r="O54" s="75" t="str">
        <f t="shared" si="7"/>
        <v>.02</v>
      </c>
      <c r="P54" s="75" t="str">
        <f t="shared" si="8"/>
        <v>1.6.80.02</v>
      </c>
    </row>
    <row r="55" spans="1:16" ht="15">
      <c r="A55" s="80">
        <v>1681</v>
      </c>
      <c r="B55" s="28" t="s">
        <v>163</v>
      </c>
      <c r="C55" s="37">
        <f aca="true" t="shared" si="22" ref="C55:H55">+C56+C57</f>
        <v>2443405623</v>
      </c>
      <c r="D55" s="37">
        <f t="shared" si="22"/>
        <v>0</v>
      </c>
      <c r="E55" s="37">
        <f t="shared" si="22"/>
        <v>0</v>
      </c>
      <c r="F55" s="37">
        <f t="shared" si="22"/>
        <v>2443405623</v>
      </c>
      <c r="G55" s="37">
        <f t="shared" si="22"/>
        <v>0</v>
      </c>
      <c r="H55" s="37">
        <f t="shared" si="22"/>
        <v>2443405623</v>
      </c>
      <c r="I55" s="3">
        <f t="shared" si="2"/>
        <v>2443405623</v>
      </c>
      <c r="J55" s="3">
        <f t="shared" si="3"/>
        <v>0</v>
      </c>
      <c r="L55" s="73" t="str">
        <f t="shared" si="4"/>
        <v>1</v>
      </c>
      <c r="M55" s="74" t="str">
        <f t="shared" si="5"/>
        <v>.6</v>
      </c>
      <c r="N55" s="75" t="str">
        <f t="shared" si="6"/>
        <v>.81</v>
      </c>
      <c r="O55" s="75">
        <f t="shared" si="7"/>
      </c>
      <c r="P55" s="75" t="str">
        <f t="shared" si="8"/>
        <v>1.6.81</v>
      </c>
    </row>
    <row r="56" spans="1:16" ht="15">
      <c r="A56" s="81">
        <v>168101</v>
      </c>
      <c r="B56" s="31" t="s">
        <v>164</v>
      </c>
      <c r="C56" s="32">
        <f>_xlfn.IFERROR(VLOOKUP(A56,Actual!$A$1:$Z$500,5,0),0)</f>
        <v>2091150233</v>
      </c>
      <c r="D56" s="32">
        <f>_xlfn.IFERROR(VLOOKUP(A56,Actual!$A$1:$Z$500,20,0),0)</f>
        <v>0</v>
      </c>
      <c r="E56" s="32">
        <f>_xlfn.IFERROR(VLOOKUP(A56,Actual!$A$1:$Z$500,21,0),0)</f>
        <v>0</v>
      </c>
      <c r="F56" s="32">
        <f>+C56+D56-E56</f>
        <v>2091150233</v>
      </c>
      <c r="G56" s="33">
        <v>0</v>
      </c>
      <c r="H56" s="33">
        <f>+F56</f>
        <v>2091150233</v>
      </c>
      <c r="I56" s="3">
        <f t="shared" si="2"/>
        <v>2091150233</v>
      </c>
      <c r="J56" s="3">
        <f t="shared" si="3"/>
        <v>0</v>
      </c>
      <c r="L56" s="73" t="str">
        <f t="shared" si="4"/>
        <v>1</v>
      </c>
      <c r="M56" s="74" t="str">
        <f t="shared" si="5"/>
        <v>.6</v>
      </c>
      <c r="N56" s="75" t="str">
        <f t="shared" si="6"/>
        <v>.81</v>
      </c>
      <c r="O56" s="75" t="str">
        <f t="shared" si="7"/>
        <v>.01</v>
      </c>
      <c r="P56" s="75" t="str">
        <f t="shared" si="8"/>
        <v>1.6.81.01</v>
      </c>
    </row>
    <row r="57" spans="1:16" ht="15">
      <c r="A57" s="81">
        <v>168107</v>
      </c>
      <c r="B57" s="31" t="s">
        <v>165</v>
      </c>
      <c r="C57" s="32">
        <f>_xlfn.IFERROR(VLOOKUP(A57,Actual!$A$1:$Z$500,5,0),0)</f>
        <v>352255390</v>
      </c>
      <c r="D57" s="32">
        <f>_xlfn.IFERROR(VLOOKUP(A57,Actual!$A$1:$Z$500,20,0),0)</f>
        <v>0</v>
      </c>
      <c r="E57" s="32">
        <f>_xlfn.IFERROR(VLOOKUP(A57,Actual!$A$1:$Z$500,21,0),0)</f>
        <v>0</v>
      </c>
      <c r="F57" s="32">
        <f>+C57+D57-E57</f>
        <v>352255390</v>
      </c>
      <c r="G57" s="33">
        <v>0</v>
      </c>
      <c r="H57" s="33">
        <f>+F57</f>
        <v>352255390</v>
      </c>
      <c r="I57" s="3">
        <f t="shared" si="2"/>
        <v>352255390</v>
      </c>
      <c r="J57" s="3">
        <f t="shared" si="3"/>
        <v>0</v>
      </c>
      <c r="L57" s="73" t="str">
        <f t="shared" si="4"/>
        <v>1</v>
      </c>
      <c r="M57" s="74" t="str">
        <f t="shared" si="5"/>
        <v>.6</v>
      </c>
      <c r="N57" s="75" t="str">
        <f t="shared" si="6"/>
        <v>.81</v>
      </c>
      <c r="O57" s="75" t="str">
        <f t="shared" si="7"/>
        <v>.07</v>
      </c>
      <c r="P57" s="75" t="str">
        <f t="shared" si="8"/>
        <v>1.6.81.07</v>
      </c>
    </row>
    <row r="58" spans="1:16" ht="36" customHeight="1">
      <c r="A58" s="80">
        <v>1685</v>
      </c>
      <c r="B58" s="36" t="s">
        <v>166</v>
      </c>
      <c r="C58" s="37">
        <f aca="true" t="shared" si="23" ref="C58:H58">+C59+C60+C61+C62+C63</f>
        <v>-1245239552</v>
      </c>
      <c r="D58" s="37">
        <f t="shared" si="23"/>
        <v>0</v>
      </c>
      <c r="E58" s="37">
        <f t="shared" si="23"/>
        <v>42602635</v>
      </c>
      <c r="F58" s="37">
        <f t="shared" si="23"/>
        <v>-1287842187</v>
      </c>
      <c r="G58" s="37">
        <f t="shared" si="23"/>
        <v>0</v>
      </c>
      <c r="H58" s="37">
        <f t="shared" si="23"/>
        <v>-1287842187</v>
      </c>
      <c r="I58" s="38">
        <f t="shared" si="2"/>
        <v>-1287842187</v>
      </c>
      <c r="J58" s="3">
        <f t="shared" si="3"/>
        <v>0</v>
      </c>
      <c r="L58" s="73" t="str">
        <f t="shared" si="4"/>
        <v>1</v>
      </c>
      <c r="M58" s="74" t="str">
        <f t="shared" si="5"/>
        <v>.6</v>
      </c>
      <c r="N58" s="75" t="str">
        <f t="shared" si="6"/>
        <v>.85</v>
      </c>
      <c r="O58" s="75">
        <f t="shared" si="7"/>
      </c>
      <c r="P58" s="75" t="str">
        <f t="shared" si="8"/>
        <v>1.6.85</v>
      </c>
    </row>
    <row r="59" spans="1:16" ht="21" customHeight="1">
      <c r="A59" s="81">
        <v>168501</v>
      </c>
      <c r="B59" s="31" t="s">
        <v>167</v>
      </c>
      <c r="C59" s="32">
        <f>_xlfn.IFERROR(VLOOKUP(A59,Actual!$A$1:$Z$500,5,0),0)</f>
        <v>-920728412</v>
      </c>
      <c r="D59" s="32">
        <f>_xlfn.IFERROR(VLOOKUP(A59,Actual!$A$1:$Z$500,20,0),0)</f>
        <v>0</v>
      </c>
      <c r="E59" s="32">
        <f>_xlfn.IFERROR(VLOOKUP(A59,Actual!$A$1:$Z$500,21,0),0)</f>
        <v>24646054</v>
      </c>
      <c r="F59" s="42">
        <f>+C59-E59+D59</f>
        <v>-945374466</v>
      </c>
      <c r="G59" s="43">
        <v>0</v>
      </c>
      <c r="H59" s="43">
        <f>+F59</f>
        <v>-945374466</v>
      </c>
      <c r="I59" s="3">
        <f t="shared" si="2"/>
        <v>-945374466</v>
      </c>
      <c r="J59" s="3">
        <f t="shared" si="3"/>
        <v>0</v>
      </c>
      <c r="L59" s="73" t="str">
        <f t="shared" si="4"/>
        <v>1</v>
      </c>
      <c r="M59" s="74" t="str">
        <f t="shared" si="5"/>
        <v>.6</v>
      </c>
      <c r="N59" s="75" t="str">
        <f t="shared" si="6"/>
        <v>.85</v>
      </c>
      <c r="O59" s="75" t="str">
        <f t="shared" si="7"/>
        <v>.01</v>
      </c>
      <c r="P59" s="75" t="str">
        <f t="shared" si="8"/>
        <v>1.6.85.01</v>
      </c>
    </row>
    <row r="60" spans="1:16" ht="16.5" customHeight="1">
      <c r="A60" s="81">
        <v>168504</v>
      </c>
      <c r="B60" s="31" t="s">
        <v>143</v>
      </c>
      <c r="C60" s="32">
        <f>_xlfn.IFERROR(VLOOKUP(A60,Actual!$A$1:$Z$500,5,0),0)</f>
        <v>-18254031</v>
      </c>
      <c r="D60" s="32">
        <f>_xlfn.IFERROR(VLOOKUP(A60,Actual!$A$1:$Z$500,20,0),0)</f>
        <v>0</v>
      </c>
      <c r="E60" s="32">
        <f>_xlfn.IFERROR(VLOOKUP(A60,Actual!$A$1:$Z$500,21,0),0)</f>
        <v>599957</v>
      </c>
      <c r="F60" s="42">
        <f>+C60-E60+D60</f>
        <v>-18853988</v>
      </c>
      <c r="G60" s="43">
        <v>0</v>
      </c>
      <c r="H60" s="43">
        <f>+F60</f>
        <v>-18853988</v>
      </c>
      <c r="I60" s="3">
        <f t="shared" si="2"/>
        <v>-18853988</v>
      </c>
      <c r="J60" s="3">
        <f t="shared" si="3"/>
        <v>0</v>
      </c>
      <c r="L60" s="73" t="str">
        <f t="shared" si="4"/>
        <v>1</v>
      </c>
      <c r="M60" s="74" t="str">
        <f t="shared" si="5"/>
        <v>.6</v>
      </c>
      <c r="N60" s="75" t="str">
        <f t="shared" si="6"/>
        <v>.85</v>
      </c>
      <c r="O60" s="75" t="str">
        <f t="shared" si="7"/>
        <v>.04</v>
      </c>
      <c r="P60" s="75" t="str">
        <f t="shared" si="8"/>
        <v>1.6.85.04</v>
      </c>
    </row>
    <row r="61" spans="1:16" ht="20.25" customHeight="1">
      <c r="A61" s="81">
        <v>168506</v>
      </c>
      <c r="B61" s="31" t="s">
        <v>144</v>
      </c>
      <c r="C61" s="32">
        <f>_xlfn.IFERROR(VLOOKUP(A61,Actual!$A$1:$Z$500,5,0),0)</f>
        <v>-34985785</v>
      </c>
      <c r="D61" s="32">
        <f>_xlfn.IFERROR(VLOOKUP(A61,Actual!$A$1:$Z$500,20,0),0)</f>
        <v>0</v>
      </c>
      <c r="E61" s="32">
        <f>_xlfn.IFERROR(VLOOKUP(A61,Actual!$A$1:$Z$500,21,0),0)</f>
        <v>1142854</v>
      </c>
      <c r="F61" s="42">
        <f>+C61-E61+D61</f>
        <v>-36128639</v>
      </c>
      <c r="G61" s="43">
        <v>0</v>
      </c>
      <c r="H61" s="43">
        <f>+F61</f>
        <v>-36128639</v>
      </c>
      <c r="I61" s="3">
        <f t="shared" si="2"/>
        <v>-36128639</v>
      </c>
      <c r="J61" s="3">
        <f t="shared" si="3"/>
        <v>0</v>
      </c>
      <c r="L61" s="73" t="str">
        <f t="shared" si="4"/>
        <v>1</v>
      </c>
      <c r="M61" s="74" t="str">
        <f t="shared" si="5"/>
        <v>.6</v>
      </c>
      <c r="N61" s="75" t="str">
        <f t="shared" si="6"/>
        <v>.85</v>
      </c>
      <c r="O61" s="75" t="str">
        <f t="shared" si="7"/>
        <v>.06</v>
      </c>
      <c r="P61" s="75" t="str">
        <f t="shared" si="8"/>
        <v>1.6.85.06</v>
      </c>
    </row>
    <row r="62" spans="1:16" ht="15">
      <c r="A62" s="81">
        <v>168507</v>
      </c>
      <c r="B62" s="31" t="s">
        <v>145</v>
      </c>
      <c r="C62" s="32">
        <f>_xlfn.IFERROR(VLOOKUP(A62,Actual!$A$1:$Z$500,5,0),0)</f>
        <v>-270220762</v>
      </c>
      <c r="D62" s="32">
        <f>_xlfn.IFERROR(VLOOKUP(A62,Actual!$A$1:$Z$500,20,0),0)</f>
        <v>0</v>
      </c>
      <c r="E62" s="32">
        <f>_xlfn.IFERROR(VLOOKUP(A62,Actual!$A$1:$Z$500,21,0),0)</f>
        <v>16177544</v>
      </c>
      <c r="F62" s="42">
        <f>+C62-E62+D62</f>
        <v>-286398306</v>
      </c>
      <c r="G62" s="43">
        <v>0</v>
      </c>
      <c r="H62" s="43">
        <f>+F62</f>
        <v>-286398306</v>
      </c>
      <c r="I62" s="3">
        <f t="shared" si="2"/>
        <v>-286398306</v>
      </c>
      <c r="J62" s="3">
        <f t="shared" si="3"/>
        <v>0</v>
      </c>
      <c r="L62" s="73" t="str">
        <f t="shared" si="4"/>
        <v>1</v>
      </c>
      <c r="M62" s="74" t="str">
        <f t="shared" si="5"/>
        <v>.6</v>
      </c>
      <c r="N62" s="75" t="str">
        <f t="shared" si="6"/>
        <v>.85</v>
      </c>
      <c r="O62" s="75" t="str">
        <f t="shared" si="7"/>
        <v>.07</v>
      </c>
      <c r="P62" s="75" t="str">
        <f t="shared" si="8"/>
        <v>1.6.85.07</v>
      </c>
    </row>
    <row r="63" spans="1:16" s="39" customFormat="1" ht="15">
      <c r="A63" s="81">
        <v>168509</v>
      </c>
      <c r="B63" s="31" t="s">
        <v>168</v>
      </c>
      <c r="C63" s="32">
        <f>_xlfn.IFERROR(VLOOKUP(A63,Actual!$A$1:$Z$500,5,0),0)</f>
        <v>-1050562</v>
      </c>
      <c r="D63" s="32">
        <f>_xlfn.IFERROR(VLOOKUP(A63,Actual!$A$1:$Z$500,20,0),0)</f>
        <v>0</v>
      </c>
      <c r="E63" s="32">
        <f>_xlfn.IFERROR(VLOOKUP(A63,Actual!$A$1:$Z$500,21,0),0)</f>
        <v>36226</v>
      </c>
      <c r="F63" s="32">
        <f>+C63-E63+D63</f>
        <v>-1086788</v>
      </c>
      <c r="G63" s="33">
        <v>0</v>
      </c>
      <c r="H63" s="33">
        <f>+F63</f>
        <v>-1086788</v>
      </c>
      <c r="I63" s="38">
        <f t="shared" si="2"/>
        <v>-1086788</v>
      </c>
      <c r="J63" s="38">
        <f t="shared" si="3"/>
        <v>0</v>
      </c>
      <c r="L63" s="73" t="str">
        <f t="shared" si="4"/>
        <v>1</v>
      </c>
      <c r="M63" s="74" t="str">
        <f t="shared" si="5"/>
        <v>.6</v>
      </c>
      <c r="N63" s="75" t="str">
        <f t="shared" si="6"/>
        <v>.85</v>
      </c>
      <c r="O63" s="75" t="str">
        <f t="shared" si="7"/>
        <v>.09</v>
      </c>
      <c r="P63" s="75" t="str">
        <f t="shared" si="8"/>
        <v>1.6.85.09</v>
      </c>
    </row>
    <row r="64" spans="1:16" ht="15">
      <c r="A64" s="79">
        <v>17</v>
      </c>
      <c r="B64" s="35" t="s">
        <v>337</v>
      </c>
      <c r="C64" s="26">
        <f aca="true" t="shared" si="24" ref="C64:H64">+C65</f>
        <v>34788709318</v>
      </c>
      <c r="D64" s="26">
        <f t="shared" si="24"/>
        <v>81104877</v>
      </c>
      <c r="E64" s="26">
        <f t="shared" si="24"/>
        <v>0</v>
      </c>
      <c r="F64" s="26">
        <f t="shared" si="24"/>
        <v>34869814195</v>
      </c>
      <c r="G64" s="26">
        <f t="shared" si="24"/>
        <v>0</v>
      </c>
      <c r="H64" s="26">
        <f t="shared" si="24"/>
        <v>34869814195</v>
      </c>
      <c r="I64" s="3">
        <f>+G64+H64</f>
        <v>34869814195</v>
      </c>
      <c r="J64" s="3">
        <f>+I64-F64</f>
        <v>0</v>
      </c>
      <c r="K64" s="3"/>
      <c r="L64" s="73" t="str">
        <f>MID(A64,1,1)</f>
        <v>1</v>
      </c>
      <c r="M64" s="74" t="str">
        <f>IF(MID(A64,2,1)="","",CONCATENATE(".",MID(A64,2,1)))</f>
        <v>.7</v>
      </c>
      <c r="N64" s="75">
        <f>IF(MID(A64,3,2)="","",CONCATENATE(".",MID(A64,3,2)))</f>
      </c>
      <c r="O64" s="75">
        <f>IF(MID(A64,5,2)="","",CONCATENATE(".",MID(A64,5,2)))</f>
      </c>
      <c r="P64" s="75" t="str">
        <f>CONCATENATE(L64,M64,N64,O64)</f>
        <v>1.7</v>
      </c>
    </row>
    <row r="65" spans="1:16" ht="30">
      <c r="A65" s="80">
        <v>1705</v>
      </c>
      <c r="B65" s="36" t="s">
        <v>338</v>
      </c>
      <c r="C65" s="37">
        <f aca="true" t="shared" si="25" ref="C65:H65">+C66</f>
        <v>34788709318</v>
      </c>
      <c r="D65" s="37">
        <f t="shared" si="25"/>
        <v>81104877</v>
      </c>
      <c r="E65" s="37">
        <f t="shared" si="25"/>
        <v>0</v>
      </c>
      <c r="F65" s="37">
        <f t="shared" si="25"/>
        <v>34869814195</v>
      </c>
      <c r="G65" s="37">
        <f t="shared" si="25"/>
        <v>0</v>
      </c>
      <c r="H65" s="37">
        <f t="shared" si="25"/>
        <v>34869814195</v>
      </c>
      <c r="I65" s="3">
        <f>+G65+H65</f>
        <v>34869814195</v>
      </c>
      <c r="J65" s="3">
        <f>+I65-F65</f>
        <v>0</v>
      </c>
      <c r="L65" s="73" t="str">
        <f>MID(A65,1,1)</f>
        <v>1</v>
      </c>
      <c r="M65" s="74" t="str">
        <f>IF(MID(A65,2,1)="","",CONCATENATE(".",MID(A65,2,1)))</f>
        <v>.7</v>
      </c>
      <c r="N65" s="75" t="str">
        <f>IF(MID(A65,3,2)="","",CONCATENATE(".",MID(A65,3,2)))</f>
        <v>.05</v>
      </c>
      <c r="O65" s="75">
        <f>IF(MID(A65,5,2)="","",CONCATENATE(".",MID(A65,5,2)))</f>
      </c>
      <c r="P65" s="75" t="str">
        <f>CONCATENATE(L65,M65,N65,O65)</f>
        <v>1.7.05</v>
      </c>
    </row>
    <row r="66" spans="1:16" ht="15">
      <c r="A66" s="81">
        <v>170590</v>
      </c>
      <c r="B66" s="31" t="s">
        <v>339</v>
      </c>
      <c r="C66" s="32">
        <f>_xlfn.IFERROR(VLOOKUP(A66,Actual!$A$1:$Z$500,5,0),0)</f>
        <v>34788709318</v>
      </c>
      <c r="D66" s="32">
        <f>_xlfn.IFERROR(VLOOKUP(A66,Actual!$A$1:$Z$500,20,0),0)</f>
        <v>81104877</v>
      </c>
      <c r="E66" s="32">
        <f>_xlfn.IFERROR(VLOOKUP(A66,Actual!$A$1:$Z$500,21,0),0)</f>
        <v>0</v>
      </c>
      <c r="F66" s="42">
        <f>+C66+D66-E66</f>
        <v>34869814195</v>
      </c>
      <c r="G66" s="43">
        <v>0</v>
      </c>
      <c r="H66" s="43">
        <f>+F66</f>
        <v>34869814195</v>
      </c>
      <c r="I66" s="3">
        <f>+G66+H66</f>
        <v>34869814195</v>
      </c>
      <c r="J66" s="3">
        <f>+I66-F66</f>
        <v>0</v>
      </c>
      <c r="L66" s="73" t="str">
        <f>MID(A66,1,1)</f>
        <v>1</v>
      </c>
      <c r="M66" s="74" t="str">
        <f>IF(MID(A66,2,1)="","",CONCATENATE(".",MID(A66,2,1)))</f>
        <v>.7</v>
      </c>
      <c r="N66" s="75" t="str">
        <f>IF(MID(A66,3,2)="","",CONCATENATE(".",MID(A66,3,2)))</f>
        <v>.05</v>
      </c>
      <c r="O66" s="75" t="str">
        <f>IF(MID(A66,5,2)="","",CONCATENATE(".",MID(A66,5,2)))</f>
        <v>.90</v>
      </c>
      <c r="P66" s="75" t="str">
        <f>CONCATENATE(L66,M66,N66,O66)</f>
        <v>1.7.05.90</v>
      </c>
    </row>
    <row r="67" spans="1:16" ht="15">
      <c r="A67" s="79">
        <v>19</v>
      </c>
      <c r="B67" s="35" t="s">
        <v>2</v>
      </c>
      <c r="C67" s="26">
        <f aca="true" t="shared" si="26" ref="C67:H67">+C68+C70+C72+C75+C78</f>
        <v>142668571475</v>
      </c>
      <c r="D67" s="26">
        <f t="shared" si="26"/>
        <v>150782116</v>
      </c>
      <c r="E67" s="26">
        <f t="shared" si="26"/>
        <v>222288081</v>
      </c>
      <c r="F67" s="26">
        <f t="shared" si="26"/>
        <v>142597065510</v>
      </c>
      <c r="G67" s="26">
        <f t="shared" si="26"/>
        <v>142493789863</v>
      </c>
      <c r="H67" s="26">
        <f t="shared" si="26"/>
        <v>103275647</v>
      </c>
      <c r="I67" s="3">
        <f t="shared" si="2"/>
        <v>142597065510</v>
      </c>
      <c r="J67" s="3">
        <f t="shared" si="3"/>
        <v>0</v>
      </c>
      <c r="K67" s="3"/>
      <c r="L67" s="73" t="str">
        <f t="shared" si="4"/>
        <v>1</v>
      </c>
      <c r="M67" s="74" t="str">
        <f t="shared" si="5"/>
        <v>.9</v>
      </c>
      <c r="N67" s="75">
        <f t="shared" si="6"/>
      </c>
      <c r="O67" s="75">
        <f t="shared" si="7"/>
      </c>
      <c r="P67" s="75" t="str">
        <f t="shared" si="8"/>
        <v>1.9</v>
      </c>
    </row>
    <row r="68" spans="1:16" ht="30">
      <c r="A68" s="80">
        <v>1905</v>
      </c>
      <c r="B68" s="36" t="s">
        <v>169</v>
      </c>
      <c r="C68" s="37">
        <f aca="true" t="shared" si="27" ref="C68:H68">+C69</f>
        <v>25751435</v>
      </c>
      <c r="D68" s="37">
        <f t="shared" si="27"/>
        <v>0</v>
      </c>
      <c r="E68" s="37">
        <f t="shared" si="27"/>
        <v>24724956</v>
      </c>
      <c r="F68" s="37">
        <f t="shared" si="27"/>
        <v>1026479</v>
      </c>
      <c r="G68" s="37">
        <f t="shared" si="27"/>
        <v>0</v>
      </c>
      <c r="H68" s="37">
        <f t="shared" si="27"/>
        <v>1026479</v>
      </c>
      <c r="I68" s="3">
        <f t="shared" si="2"/>
        <v>1026479</v>
      </c>
      <c r="J68" s="3">
        <f t="shared" si="3"/>
        <v>0</v>
      </c>
      <c r="L68" s="73" t="str">
        <f t="shared" si="4"/>
        <v>1</v>
      </c>
      <c r="M68" s="74" t="str">
        <f t="shared" si="5"/>
        <v>.9</v>
      </c>
      <c r="N68" s="75" t="str">
        <f t="shared" si="6"/>
        <v>.05</v>
      </c>
      <c r="O68" s="75">
        <f t="shared" si="7"/>
      </c>
      <c r="P68" s="75" t="str">
        <f t="shared" si="8"/>
        <v>1.9.05</v>
      </c>
    </row>
    <row r="69" spans="1:16" ht="15">
      <c r="A69" s="81">
        <v>190501</v>
      </c>
      <c r="B69" s="31" t="s">
        <v>170</v>
      </c>
      <c r="C69" s="32">
        <f>_xlfn.IFERROR(VLOOKUP(A69,Actual!$A$1:$Z$500,5,0),0)</f>
        <v>25751435</v>
      </c>
      <c r="D69" s="32">
        <f>_xlfn.IFERROR(VLOOKUP(A69,Actual!$A$1:$Z$500,20,0),0)</f>
        <v>0</v>
      </c>
      <c r="E69" s="32">
        <f>_xlfn.IFERROR(VLOOKUP(A69,Actual!$A$1:$Z$500,21,0),0)</f>
        <v>24724956</v>
      </c>
      <c r="F69" s="42">
        <f>+C69+D69-E69</f>
        <v>1026479</v>
      </c>
      <c r="G69" s="43">
        <v>0</v>
      </c>
      <c r="H69" s="43">
        <f>+F69</f>
        <v>1026479</v>
      </c>
      <c r="I69" s="3">
        <f t="shared" si="2"/>
        <v>1026479</v>
      </c>
      <c r="J69" s="3">
        <f t="shared" si="3"/>
        <v>0</v>
      </c>
      <c r="L69" s="73" t="str">
        <f t="shared" si="4"/>
        <v>1</v>
      </c>
      <c r="M69" s="74" t="str">
        <f t="shared" si="5"/>
        <v>.9</v>
      </c>
      <c r="N69" s="75" t="str">
        <f t="shared" si="6"/>
        <v>.05</v>
      </c>
      <c r="O69" s="75" t="str">
        <f t="shared" si="7"/>
        <v>.01</v>
      </c>
      <c r="P69" s="75" t="str">
        <f t="shared" si="8"/>
        <v>1.9.05.01</v>
      </c>
    </row>
    <row r="70" spans="1:16" ht="15">
      <c r="A70" s="80">
        <v>1906</v>
      </c>
      <c r="B70" s="28" t="s">
        <v>171</v>
      </c>
      <c r="C70" s="37">
        <f>+C71</f>
        <v>0</v>
      </c>
      <c r="D70" s="37">
        <f aca="true" t="shared" si="28" ref="D70:J70">+D71</f>
        <v>0</v>
      </c>
      <c r="E70" s="37">
        <f t="shared" si="28"/>
        <v>0</v>
      </c>
      <c r="F70" s="37">
        <f t="shared" si="28"/>
        <v>0</v>
      </c>
      <c r="G70" s="37">
        <f t="shared" si="28"/>
        <v>0</v>
      </c>
      <c r="H70" s="37">
        <f t="shared" si="28"/>
        <v>0</v>
      </c>
      <c r="I70" s="37">
        <f t="shared" si="28"/>
        <v>0</v>
      </c>
      <c r="J70" s="37">
        <f t="shared" si="28"/>
        <v>0</v>
      </c>
      <c r="L70" s="73" t="str">
        <f t="shared" si="4"/>
        <v>1</v>
      </c>
      <c r="M70" s="74" t="str">
        <f t="shared" si="5"/>
        <v>.9</v>
      </c>
      <c r="N70" s="75" t="str">
        <f t="shared" si="6"/>
        <v>.06</v>
      </c>
      <c r="O70" s="75">
        <f t="shared" si="7"/>
      </c>
      <c r="P70" s="75" t="str">
        <f t="shared" si="8"/>
        <v>1.9.06</v>
      </c>
    </row>
    <row r="71" spans="1:16" ht="15">
      <c r="A71" s="81">
        <v>190603</v>
      </c>
      <c r="B71" s="31" t="s">
        <v>172</v>
      </c>
      <c r="C71" s="32">
        <f>_xlfn.IFERROR(VLOOKUP(A71,Actual!$A$1:$Z$500,5,0),0)</f>
        <v>0</v>
      </c>
      <c r="D71" s="32">
        <f>_xlfn.IFERROR(VLOOKUP(A71,Actual!$A$1:$Z$500,20,0),0)</f>
        <v>0</v>
      </c>
      <c r="E71" s="32">
        <f>_xlfn.IFERROR(VLOOKUP(A71,Actual!$A$1:$Z$500,21,0),0)</f>
        <v>0</v>
      </c>
      <c r="F71" s="42">
        <f>+C71+D71-E71</f>
        <v>0</v>
      </c>
      <c r="G71" s="43">
        <v>0</v>
      </c>
      <c r="H71" s="43">
        <f>+F71</f>
        <v>0</v>
      </c>
      <c r="I71" s="3">
        <f t="shared" si="2"/>
        <v>0</v>
      </c>
      <c r="J71" s="3">
        <f t="shared" si="3"/>
        <v>0</v>
      </c>
      <c r="L71" s="73" t="str">
        <f t="shared" si="4"/>
        <v>1</v>
      </c>
      <c r="M71" s="74" t="str">
        <f t="shared" si="5"/>
        <v>.9</v>
      </c>
      <c r="N71" s="75" t="str">
        <f t="shared" si="6"/>
        <v>.06</v>
      </c>
      <c r="O71" s="75" t="str">
        <f t="shared" si="7"/>
        <v>.03</v>
      </c>
      <c r="P71" s="75" t="str">
        <f t="shared" si="8"/>
        <v>1.9.06.03</v>
      </c>
    </row>
    <row r="72" spans="1:16" ht="30">
      <c r="A72" s="80">
        <v>1908</v>
      </c>
      <c r="B72" s="36" t="s">
        <v>173</v>
      </c>
      <c r="C72" s="37">
        <f aca="true" t="shared" si="29" ref="C72:H72">+C73+C74</f>
        <v>142565750589</v>
      </c>
      <c r="D72" s="37">
        <f t="shared" si="29"/>
        <v>122836070</v>
      </c>
      <c r="E72" s="37">
        <f t="shared" si="29"/>
        <v>194796796</v>
      </c>
      <c r="F72" s="37">
        <f t="shared" si="29"/>
        <v>142493789863</v>
      </c>
      <c r="G72" s="37">
        <f t="shared" si="29"/>
        <v>142493789863</v>
      </c>
      <c r="H72" s="37">
        <f t="shared" si="29"/>
        <v>0</v>
      </c>
      <c r="I72" s="3">
        <f t="shared" si="2"/>
        <v>142493789863</v>
      </c>
      <c r="J72" s="3">
        <f t="shared" si="3"/>
        <v>0</v>
      </c>
      <c r="L72" s="73" t="str">
        <f t="shared" si="4"/>
        <v>1</v>
      </c>
      <c r="M72" s="74" t="str">
        <f t="shared" si="5"/>
        <v>.9</v>
      </c>
      <c r="N72" s="75" t="str">
        <f t="shared" si="6"/>
        <v>.08</v>
      </c>
      <c r="O72" s="75">
        <f t="shared" si="7"/>
      </c>
      <c r="P72" s="75" t="str">
        <f t="shared" si="8"/>
        <v>1.9.08</v>
      </c>
    </row>
    <row r="73" spans="1:16" ht="15">
      <c r="A73" s="81">
        <v>190801</v>
      </c>
      <c r="B73" s="31" t="s">
        <v>174</v>
      </c>
      <c r="C73" s="32">
        <f>_xlfn.IFERROR(VLOOKUP(A73,Actual!$A$1:$Z$500,5,0),0)</f>
        <v>8622500300</v>
      </c>
      <c r="D73" s="32">
        <f>_xlfn.IFERROR(VLOOKUP(A73,Actual!$A$1:$Z$500,20,0),0)</f>
        <v>122836070</v>
      </c>
      <c r="E73" s="32">
        <f>_xlfn.IFERROR(VLOOKUP(A73,Actual!$A$1:$Z$500,21,0),0)</f>
        <v>193927565</v>
      </c>
      <c r="F73" s="32">
        <f>+C73+D73-E73</f>
        <v>8551408805</v>
      </c>
      <c r="G73" s="33">
        <f>+F73</f>
        <v>8551408805</v>
      </c>
      <c r="H73" s="33">
        <v>0</v>
      </c>
      <c r="I73" s="3">
        <f t="shared" si="2"/>
        <v>8551408805</v>
      </c>
      <c r="J73" s="3">
        <f t="shared" si="3"/>
        <v>0</v>
      </c>
      <c r="L73" s="73" t="str">
        <f t="shared" si="4"/>
        <v>1</v>
      </c>
      <c r="M73" s="74" t="str">
        <f t="shared" si="5"/>
        <v>.9</v>
      </c>
      <c r="N73" s="75" t="str">
        <f t="shared" si="6"/>
        <v>.08</v>
      </c>
      <c r="O73" s="75" t="str">
        <f t="shared" si="7"/>
        <v>.01</v>
      </c>
      <c r="P73" s="75" t="str">
        <f t="shared" si="8"/>
        <v>1.9.08.01</v>
      </c>
    </row>
    <row r="74" spans="1:16" ht="15">
      <c r="A74" s="81">
        <v>190803</v>
      </c>
      <c r="B74" s="31" t="s">
        <v>175</v>
      </c>
      <c r="C74" s="32">
        <f>_xlfn.IFERROR(VLOOKUP(A74,Actual!$A$1:$Z$500,5,0),0)</f>
        <v>133943250289</v>
      </c>
      <c r="D74" s="32">
        <f>_xlfn.IFERROR(VLOOKUP(A74,Actual!$A$1:$Z$500,20,0),0)</f>
        <v>0</v>
      </c>
      <c r="E74" s="32">
        <f>_xlfn.IFERROR(VLOOKUP(A74,Actual!$A$1:$Z$500,21,0),0)</f>
        <v>869231</v>
      </c>
      <c r="F74" s="32">
        <f>+C74-E74+D74</f>
        <v>133942381058</v>
      </c>
      <c r="G74" s="32">
        <f>+F74</f>
        <v>133942381058</v>
      </c>
      <c r="H74" s="33">
        <v>0</v>
      </c>
      <c r="I74" s="3">
        <f t="shared" si="2"/>
        <v>133942381058</v>
      </c>
      <c r="J74" s="3">
        <f t="shared" si="3"/>
        <v>0</v>
      </c>
      <c r="L74" s="73" t="str">
        <f t="shared" si="4"/>
        <v>1</v>
      </c>
      <c r="M74" s="74" t="str">
        <f t="shared" si="5"/>
        <v>.9</v>
      </c>
      <c r="N74" s="75" t="str">
        <f t="shared" si="6"/>
        <v>.08</v>
      </c>
      <c r="O74" s="75" t="str">
        <f t="shared" si="7"/>
        <v>.03</v>
      </c>
      <c r="P74" s="75" t="str">
        <f t="shared" si="8"/>
        <v>1.9.08.03</v>
      </c>
    </row>
    <row r="75" spans="1:16" ht="15">
      <c r="A75" s="80">
        <v>1970</v>
      </c>
      <c r="B75" s="28" t="s">
        <v>176</v>
      </c>
      <c r="C75" s="37">
        <f aca="true" t="shared" si="30" ref="C75:H75">+C76+C77</f>
        <v>102982247</v>
      </c>
      <c r="D75" s="37">
        <f t="shared" si="30"/>
        <v>27946046</v>
      </c>
      <c r="E75" s="37">
        <f t="shared" si="30"/>
        <v>0</v>
      </c>
      <c r="F75" s="37">
        <f t="shared" si="30"/>
        <v>130928293</v>
      </c>
      <c r="G75" s="37">
        <f t="shared" si="30"/>
        <v>0</v>
      </c>
      <c r="H75" s="37">
        <f t="shared" si="30"/>
        <v>130928293</v>
      </c>
      <c r="I75" s="3">
        <f t="shared" si="2"/>
        <v>130928293</v>
      </c>
      <c r="J75" s="3">
        <f t="shared" si="3"/>
        <v>0</v>
      </c>
      <c r="L75" s="73" t="str">
        <f t="shared" si="4"/>
        <v>1</v>
      </c>
      <c r="M75" s="74" t="str">
        <f t="shared" si="5"/>
        <v>.9</v>
      </c>
      <c r="N75" s="75" t="str">
        <f t="shared" si="6"/>
        <v>.70</v>
      </c>
      <c r="O75" s="75">
        <f t="shared" si="7"/>
      </c>
      <c r="P75" s="75" t="str">
        <f t="shared" si="8"/>
        <v>1.9.70</v>
      </c>
    </row>
    <row r="76" spans="1:16" ht="15">
      <c r="A76" s="81">
        <v>197007</v>
      </c>
      <c r="B76" s="31" t="s">
        <v>177</v>
      </c>
      <c r="C76" s="32">
        <f>_xlfn.IFERROR(VLOOKUP(A76,Actual!$A$1:$Z$500,5,0),0)</f>
        <v>83023639</v>
      </c>
      <c r="D76" s="32">
        <f>_xlfn.IFERROR(VLOOKUP(A76,Actual!$A$1:$Z$500,20,0),0)</f>
        <v>27946046</v>
      </c>
      <c r="E76" s="32">
        <f>_xlfn.IFERROR(VLOOKUP(A76,Actual!$A$1:$Z$500,21,0),0)</f>
        <v>0</v>
      </c>
      <c r="F76" s="32">
        <f>+C76+D76-E76</f>
        <v>110969685</v>
      </c>
      <c r="G76" s="33">
        <v>0</v>
      </c>
      <c r="H76" s="33">
        <f>+F76</f>
        <v>110969685</v>
      </c>
      <c r="I76" s="3">
        <f t="shared" si="2"/>
        <v>110969685</v>
      </c>
      <c r="J76" s="3">
        <f t="shared" si="3"/>
        <v>0</v>
      </c>
      <c r="L76" s="73" t="str">
        <f t="shared" si="4"/>
        <v>1</v>
      </c>
      <c r="M76" s="74" t="str">
        <f t="shared" si="5"/>
        <v>.9</v>
      </c>
      <c r="N76" s="75" t="str">
        <f t="shared" si="6"/>
        <v>.70</v>
      </c>
      <c r="O76" s="75" t="str">
        <f t="shared" si="7"/>
        <v>.07</v>
      </c>
      <c r="P76" s="75" t="str">
        <f t="shared" si="8"/>
        <v>1.9.70.07</v>
      </c>
    </row>
    <row r="77" spans="1:16" ht="15">
      <c r="A77" s="81">
        <v>197008</v>
      </c>
      <c r="B77" s="31" t="s">
        <v>178</v>
      </c>
      <c r="C77" s="32">
        <f>_xlfn.IFERROR(VLOOKUP(A77,Actual!$A$1:$Z$500,5,0),0)</f>
        <v>19958608</v>
      </c>
      <c r="D77" s="32">
        <f>_xlfn.IFERROR(VLOOKUP(A77,Actual!$A$1:$Z$500,20,0),0)</f>
        <v>0</v>
      </c>
      <c r="E77" s="32">
        <f>_xlfn.IFERROR(VLOOKUP(A77,Actual!$A$1:$Z$500,21,0),0)</f>
        <v>0</v>
      </c>
      <c r="F77" s="32">
        <f>+C77+D77-E77</f>
        <v>19958608</v>
      </c>
      <c r="G77" s="33">
        <v>0</v>
      </c>
      <c r="H77" s="33">
        <f>+F77</f>
        <v>19958608</v>
      </c>
      <c r="I77" s="3">
        <f t="shared" si="2"/>
        <v>19958608</v>
      </c>
      <c r="J77" s="3">
        <f t="shared" si="3"/>
        <v>0</v>
      </c>
      <c r="L77" s="73" t="str">
        <f t="shared" si="4"/>
        <v>1</v>
      </c>
      <c r="M77" s="74" t="str">
        <f t="shared" si="5"/>
        <v>.9</v>
      </c>
      <c r="N77" s="75" t="str">
        <f t="shared" si="6"/>
        <v>.70</v>
      </c>
      <c r="O77" s="75" t="str">
        <f t="shared" si="7"/>
        <v>.08</v>
      </c>
      <c r="P77" s="75" t="str">
        <f t="shared" si="8"/>
        <v>1.9.70.08</v>
      </c>
    </row>
    <row r="78" spans="1:16" ht="30">
      <c r="A78" s="80">
        <v>1975</v>
      </c>
      <c r="B78" s="36" t="s">
        <v>179</v>
      </c>
      <c r="C78" s="37">
        <f aca="true" t="shared" si="31" ref="C78:H78">+C79+C80</f>
        <v>-25912796</v>
      </c>
      <c r="D78" s="37">
        <f t="shared" si="31"/>
        <v>0</v>
      </c>
      <c r="E78" s="37">
        <f t="shared" si="31"/>
        <v>2766329</v>
      </c>
      <c r="F78" s="37">
        <f t="shared" si="31"/>
        <v>-28679125</v>
      </c>
      <c r="G78" s="37">
        <f t="shared" si="31"/>
        <v>0</v>
      </c>
      <c r="H78" s="37">
        <f t="shared" si="31"/>
        <v>-28679125</v>
      </c>
      <c r="I78" s="3">
        <f t="shared" si="2"/>
        <v>-28679125</v>
      </c>
      <c r="J78" s="3">
        <f t="shared" si="3"/>
        <v>0</v>
      </c>
      <c r="L78" s="73" t="str">
        <f t="shared" si="4"/>
        <v>1</v>
      </c>
      <c r="M78" s="74" t="str">
        <f t="shared" si="5"/>
        <v>.9</v>
      </c>
      <c r="N78" s="75" t="str">
        <f t="shared" si="6"/>
        <v>.75</v>
      </c>
      <c r="O78" s="75">
        <f t="shared" si="7"/>
      </c>
      <c r="P78" s="75" t="str">
        <f t="shared" si="8"/>
        <v>1.9.75</v>
      </c>
    </row>
    <row r="79" spans="1:16" ht="15">
      <c r="A79" s="81">
        <v>197507</v>
      </c>
      <c r="B79" s="31" t="s">
        <v>177</v>
      </c>
      <c r="C79" s="32">
        <f>_xlfn.IFERROR(VLOOKUP(A79,Actual!$A$1:$Z$500,5,0),0)</f>
        <v>-20066736</v>
      </c>
      <c r="D79" s="32">
        <f>_xlfn.IFERROR(VLOOKUP(A79,Actual!$A$1:$Z$500,20,0),0)</f>
        <v>0</v>
      </c>
      <c r="E79" s="32">
        <f>_xlfn.IFERROR(VLOOKUP(A79,Actual!$A$1:$Z$500,21,0),0)</f>
        <v>2350524</v>
      </c>
      <c r="F79" s="32">
        <f>+C79+D79-E79</f>
        <v>-22417260</v>
      </c>
      <c r="G79" s="33">
        <v>0</v>
      </c>
      <c r="H79" s="33">
        <f>+F79</f>
        <v>-22417260</v>
      </c>
      <c r="I79" s="3">
        <f t="shared" si="2"/>
        <v>-22417260</v>
      </c>
      <c r="J79" s="3">
        <f t="shared" si="3"/>
        <v>0</v>
      </c>
      <c r="L79" s="73" t="str">
        <f t="shared" si="4"/>
        <v>1</v>
      </c>
      <c r="M79" s="74" t="str">
        <f t="shared" si="5"/>
        <v>.9</v>
      </c>
      <c r="N79" s="75" t="str">
        <f t="shared" si="6"/>
        <v>.75</v>
      </c>
      <c r="O79" s="75" t="str">
        <f t="shared" si="7"/>
        <v>.07</v>
      </c>
      <c r="P79" s="75" t="str">
        <f t="shared" si="8"/>
        <v>1.9.75.07</v>
      </c>
    </row>
    <row r="80" spans="1:16" ht="15">
      <c r="A80" s="81">
        <v>197508</v>
      </c>
      <c r="B80" s="31" t="s">
        <v>178</v>
      </c>
      <c r="C80" s="32">
        <f>_xlfn.IFERROR(VLOOKUP(A80,Actual!$A$1:$Z$500,5,0),0)</f>
        <v>-5846060</v>
      </c>
      <c r="D80" s="32">
        <f>_xlfn.IFERROR(VLOOKUP(A80,Actual!$A$1:$Z$500,20,0),0)</f>
        <v>0</v>
      </c>
      <c r="E80" s="32">
        <f>_xlfn.IFERROR(VLOOKUP(A80,Actual!$A$1:$Z$500,21,0),0)</f>
        <v>415805</v>
      </c>
      <c r="F80" s="32">
        <f>+C80+D80-E80</f>
        <v>-6261865</v>
      </c>
      <c r="G80" s="33">
        <v>0</v>
      </c>
      <c r="H80" s="33">
        <f>+F80</f>
        <v>-6261865</v>
      </c>
      <c r="I80" s="3">
        <f aca="true" t="shared" si="32" ref="I80:I146">+G80+H80</f>
        <v>-6261865</v>
      </c>
      <c r="J80" s="3">
        <f t="shared" si="3"/>
        <v>0</v>
      </c>
      <c r="L80" s="73" t="str">
        <f aca="true" t="shared" si="33" ref="L80:L146">MID(A80,1,1)</f>
        <v>1</v>
      </c>
      <c r="M80" s="74" t="str">
        <f aca="true" t="shared" si="34" ref="M80:M146">IF(MID(A80,2,1)="","",CONCATENATE(".",MID(A80,2,1)))</f>
        <v>.9</v>
      </c>
      <c r="N80" s="75" t="str">
        <f aca="true" t="shared" si="35" ref="N80:N146">IF(MID(A80,3,2)="","",CONCATENATE(".",MID(A80,3,2)))</f>
        <v>.75</v>
      </c>
      <c r="O80" s="75" t="str">
        <f aca="true" t="shared" si="36" ref="O80:O146">IF(MID(A80,5,2)="","",CONCATENATE(".",MID(A80,5,2)))</f>
        <v>.08</v>
      </c>
      <c r="P80" s="75" t="str">
        <f aca="true" t="shared" si="37" ref="P80:P146">CONCATENATE(L80,M80,N80,O80)</f>
        <v>1.9.75.08</v>
      </c>
    </row>
    <row r="81" spans="1:16" ht="15">
      <c r="A81" s="82">
        <v>2</v>
      </c>
      <c r="B81" s="28" t="s">
        <v>180</v>
      </c>
      <c r="C81" s="37">
        <f aca="true" t="shared" si="38" ref="C81:H81">+C82+C114+C128</f>
        <v>1133367115</v>
      </c>
      <c r="D81" s="37">
        <f t="shared" si="38"/>
        <v>1241998452</v>
      </c>
      <c r="E81" s="37">
        <f t="shared" si="38"/>
        <v>1377494865</v>
      </c>
      <c r="F81" s="37">
        <f t="shared" si="38"/>
        <v>1268863528</v>
      </c>
      <c r="G81" s="37">
        <f t="shared" si="38"/>
        <v>1188647510</v>
      </c>
      <c r="H81" s="37">
        <f t="shared" si="38"/>
        <v>80216018</v>
      </c>
      <c r="I81" s="3">
        <f t="shared" si="32"/>
        <v>1268863528</v>
      </c>
      <c r="J81" s="3">
        <f t="shared" si="3"/>
        <v>0</v>
      </c>
      <c r="L81" s="73" t="str">
        <f t="shared" si="33"/>
        <v>2</v>
      </c>
      <c r="M81" s="74">
        <f t="shared" si="34"/>
      </c>
      <c r="N81" s="75">
        <f t="shared" si="35"/>
      </c>
      <c r="O81" s="75">
        <f t="shared" si="36"/>
      </c>
      <c r="P81" s="75" t="str">
        <f t="shared" si="37"/>
        <v>2</v>
      </c>
    </row>
    <row r="82" spans="1:16" ht="15">
      <c r="A82" s="79">
        <v>24</v>
      </c>
      <c r="B82" s="35" t="s">
        <v>4</v>
      </c>
      <c r="C82" s="26">
        <f aca="true" t="shared" si="39" ref="C82:H82">+C83+C85+C87+C97+C106+C108+C110</f>
        <v>74863980</v>
      </c>
      <c r="D82" s="26">
        <f t="shared" si="39"/>
        <v>1011434950</v>
      </c>
      <c r="E82" s="26">
        <f t="shared" si="39"/>
        <v>1075372550</v>
      </c>
      <c r="F82" s="26">
        <f t="shared" si="39"/>
        <v>138801580</v>
      </c>
      <c r="G82" s="26">
        <f t="shared" si="39"/>
        <v>138801580</v>
      </c>
      <c r="H82" s="26">
        <f t="shared" si="39"/>
        <v>0</v>
      </c>
      <c r="I82" s="3">
        <f t="shared" si="32"/>
        <v>138801580</v>
      </c>
      <c r="J82" s="3">
        <f t="shared" si="3"/>
        <v>0</v>
      </c>
      <c r="L82" s="73" t="str">
        <f t="shared" si="33"/>
        <v>2</v>
      </c>
      <c r="M82" s="74" t="str">
        <f t="shared" si="34"/>
        <v>.4</v>
      </c>
      <c r="N82" s="75">
        <f t="shared" si="35"/>
      </c>
      <c r="O82" s="75">
        <f t="shared" si="36"/>
      </c>
      <c r="P82" s="75" t="str">
        <f t="shared" si="37"/>
        <v>2.4</v>
      </c>
    </row>
    <row r="83" spans="1:16" ht="15">
      <c r="A83" s="80">
        <v>2401</v>
      </c>
      <c r="B83" s="28" t="s">
        <v>181</v>
      </c>
      <c r="C83" s="37">
        <f aca="true" t="shared" si="40" ref="C83:H83">+C84</f>
        <v>8882663</v>
      </c>
      <c r="D83" s="37">
        <f t="shared" si="40"/>
        <v>872267202</v>
      </c>
      <c r="E83" s="37">
        <f t="shared" si="40"/>
        <v>940780880</v>
      </c>
      <c r="F83" s="37">
        <f t="shared" si="40"/>
        <v>77396341</v>
      </c>
      <c r="G83" s="37">
        <f t="shared" si="40"/>
        <v>77396341</v>
      </c>
      <c r="H83" s="37">
        <f t="shared" si="40"/>
        <v>0</v>
      </c>
      <c r="I83" s="3">
        <f t="shared" si="32"/>
        <v>77396341</v>
      </c>
      <c r="J83" s="3">
        <f aca="true" t="shared" si="41" ref="J83:J149">+I83-F83</f>
        <v>0</v>
      </c>
      <c r="L83" s="73" t="str">
        <f t="shared" si="33"/>
        <v>2</v>
      </c>
      <c r="M83" s="74" t="str">
        <f t="shared" si="34"/>
        <v>.4</v>
      </c>
      <c r="N83" s="75" t="str">
        <f t="shared" si="35"/>
        <v>.01</v>
      </c>
      <c r="O83" s="75">
        <f t="shared" si="36"/>
      </c>
      <c r="P83" s="75" t="str">
        <f t="shared" si="37"/>
        <v>2.4.01</v>
      </c>
    </row>
    <row r="84" spans="1:16" ht="15">
      <c r="A84" s="81">
        <v>240101</v>
      </c>
      <c r="B84" s="31" t="s">
        <v>182</v>
      </c>
      <c r="C84" s="32">
        <f>_xlfn.IFERROR(VLOOKUP(A84,Actual!$A$1:$Z$500,5,0),0)*-1</f>
        <v>8882663</v>
      </c>
      <c r="D84" s="32">
        <f>_xlfn.IFERROR(VLOOKUP(A84,Actual!$A$1:$Z$500,20,0),0)</f>
        <v>872267202</v>
      </c>
      <c r="E84" s="32">
        <f>_xlfn.IFERROR(VLOOKUP(A84,Actual!$A$1:$Z$500,21,0),0)</f>
        <v>940780880</v>
      </c>
      <c r="F84" s="32">
        <f>+C84+E84-D84</f>
        <v>77396341</v>
      </c>
      <c r="G84" s="33">
        <f>+F84</f>
        <v>77396341</v>
      </c>
      <c r="H84" s="33">
        <v>0</v>
      </c>
      <c r="I84" s="3">
        <f t="shared" si="32"/>
        <v>77396341</v>
      </c>
      <c r="J84" s="3">
        <f t="shared" si="41"/>
        <v>0</v>
      </c>
      <c r="L84" s="73" t="str">
        <f t="shared" si="33"/>
        <v>2</v>
      </c>
      <c r="M84" s="74" t="str">
        <f t="shared" si="34"/>
        <v>.4</v>
      </c>
      <c r="N84" s="75" t="str">
        <f t="shared" si="35"/>
        <v>.01</v>
      </c>
      <c r="O84" s="75" t="str">
        <f t="shared" si="36"/>
        <v>.01</v>
      </c>
      <c r="P84" s="75" t="str">
        <f t="shared" si="37"/>
        <v>2.4.01.01</v>
      </c>
    </row>
    <row r="85" spans="1:16" ht="15">
      <c r="A85" s="80">
        <v>2407</v>
      </c>
      <c r="B85" s="28" t="s">
        <v>183</v>
      </c>
      <c r="C85" s="37">
        <f aca="true" t="shared" si="42" ref="C85:H85">+C86</f>
        <v>2512093</v>
      </c>
      <c r="D85" s="37">
        <f t="shared" si="42"/>
        <v>4157965</v>
      </c>
      <c r="E85" s="37">
        <f t="shared" si="42"/>
        <v>2043099</v>
      </c>
      <c r="F85" s="37">
        <f t="shared" si="42"/>
        <v>397227</v>
      </c>
      <c r="G85" s="37">
        <f t="shared" si="42"/>
        <v>397227</v>
      </c>
      <c r="H85" s="37">
        <f t="shared" si="42"/>
        <v>0</v>
      </c>
      <c r="I85" s="3">
        <f t="shared" si="32"/>
        <v>397227</v>
      </c>
      <c r="J85" s="3">
        <f t="shared" si="41"/>
        <v>0</v>
      </c>
      <c r="L85" s="73" t="str">
        <f t="shared" si="33"/>
        <v>2</v>
      </c>
      <c r="M85" s="74" t="str">
        <f t="shared" si="34"/>
        <v>.4</v>
      </c>
      <c r="N85" s="75" t="str">
        <f t="shared" si="35"/>
        <v>.07</v>
      </c>
      <c r="O85" s="75">
        <f t="shared" si="36"/>
      </c>
      <c r="P85" s="75" t="str">
        <f t="shared" si="37"/>
        <v>2.4.07</v>
      </c>
    </row>
    <row r="86" spans="1:16" ht="15">
      <c r="A86" s="81">
        <v>240790</v>
      </c>
      <c r="B86" s="31" t="s">
        <v>184</v>
      </c>
      <c r="C86" s="32">
        <f>_xlfn.IFERROR(VLOOKUP(A86,Actual!$A$1:$Z$500,5,0),0)*-1</f>
        <v>2512093</v>
      </c>
      <c r="D86" s="32">
        <f>_xlfn.IFERROR(VLOOKUP(A86,Actual!$A$1:$Z$500,20,0),0)</f>
        <v>4157965</v>
      </c>
      <c r="E86" s="32">
        <f>_xlfn.IFERROR(VLOOKUP(A86,Actual!$A$1:$Z$500,21,0),0)</f>
        <v>2043099</v>
      </c>
      <c r="F86" s="32">
        <f>+C86+E86-D86</f>
        <v>397227</v>
      </c>
      <c r="G86" s="33">
        <f>+F86</f>
        <v>397227</v>
      </c>
      <c r="H86" s="33">
        <v>0</v>
      </c>
      <c r="I86" s="3">
        <f t="shared" si="32"/>
        <v>397227</v>
      </c>
      <c r="J86" s="3">
        <f t="shared" si="41"/>
        <v>0</v>
      </c>
      <c r="L86" s="73" t="str">
        <f t="shared" si="33"/>
        <v>2</v>
      </c>
      <c r="M86" s="74" t="str">
        <f t="shared" si="34"/>
        <v>.4</v>
      </c>
      <c r="N86" s="75" t="str">
        <f t="shared" si="35"/>
        <v>.07</v>
      </c>
      <c r="O86" s="75" t="str">
        <f t="shared" si="36"/>
        <v>.90</v>
      </c>
      <c r="P86" s="75" t="str">
        <f t="shared" si="37"/>
        <v>2.4.07.90</v>
      </c>
    </row>
    <row r="87" spans="1:16" ht="15">
      <c r="A87" s="80">
        <v>2424</v>
      </c>
      <c r="B87" s="28" t="s">
        <v>185</v>
      </c>
      <c r="C87" s="37">
        <f aca="true" t="shared" si="43" ref="C87:H87">SUM(C88:C96)</f>
        <v>2803257</v>
      </c>
      <c r="D87" s="37">
        <f t="shared" si="43"/>
        <v>49443814</v>
      </c>
      <c r="E87" s="37">
        <f t="shared" si="43"/>
        <v>49879756</v>
      </c>
      <c r="F87" s="37">
        <f t="shared" si="43"/>
        <v>3239199</v>
      </c>
      <c r="G87" s="37">
        <f t="shared" si="43"/>
        <v>3239199</v>
      </c>
      <c r="H87" s="37">
        <f t="shared" si="43"/>
        <v>0</v>
      </c>
      <c r="I87" s="3">
        <f t="shared" si="32"/>
        <v>3239199</v>
      </c>
      <c r="J87" s="3">
        <f t="shared" si="41"/>
        <v>0</v>
      </c>
      <c r="L87" s="73" t="str">
        <f t="shared" si="33"/>
        <v>2</v>
      </c>
      <c r="M87" s="74" t="str">
        <f t="shared" si="34"/>
        <v>.4</v>
      </c>
      <c r="N87" s="75" t="str">
        <f t="shared" si="35"/>
        <v>.24</v>
      </c>
      <c r="O87" s="75">
        <f t="shared" si="36"/>
      </c>
      <c r="P87" s="75" t="str">
        <f t="shared" si="37"/>
        <v>2.4.24</v>
      </c>
    </row>
    <row r="88" spans="1:16" ht="15">
      <c r="A88" s="81">
        <v>242401</v>
      </c>
      <c r="B88" s="31" t="s">
        <v>186</v>
      </c>
      <c r="C88" s="32">
        <f>_xlfn.IFERROR(VLOOKUP(A88,Actual!$A$1:$Z$500,5,0),0)*-1</f>
        <v>1385520</v>
      </c>
      <c r="D88" s="32">
        <f>_xlfn.IFERROR(VLOOKUP(A88,Actual!$A$1:$Z$500,20,0),0)</f>
        <v>9318700</v>
      </c>
      <c r="E88" s="32">
        <f>_xlfn.IFERROR(VLOOKUP(A88,Actual!$A$1:$Z$500,21,0),0)</f>
        <v>9709100</v>
      </c>
      <c r="F88" s="32">
        <f aca="true" t="shared" si="44" ref="F88:F96">+C88+E88-D88</f>
        <v>1775920</v>
      </c>
      <c r="G88" s="33">
        <f aca="true" t="shared" si="45" ref="G88:G96">+F88</f>
        <v>1775920</v>
      </c>
      <c r="H88" s="33">
        <v>0</v>
      </c>
      <c r="I88" s="3">
        <f t="shared" si="32"/>
        <v>1775920</v>
      </c>
      <c r="J88" s="3">
        <f t="shared" si="41"/>
        <v>0</v>
      </c>
      <c r="L88" s="73" t="str">
        <f t="shared" si="33"/>
        <v>2</v>
      </c>
      <c r="M88" s="74" t="str">
        <f t="shared" si="34"/>
        <v>.4</v>
      </c>
      <c r="N88" s="75" t="str">
        <f t="shared" si="35"/>
        <v>.24</v>
      </c>
      <c r="O88" s="75" t="str">
        <f t="shared" si="36"/>
        <v>.01</v>
      </c>
      <c r="P88" s="75" t="str">
        <f t="shared" si="37"/>
        <v>2.4.24.01</v>
      </c>
    </row>
    <row r="89" spans="1:16" ht="15">
      <c r="A89" s="81">
        <v>242402</v>
      </c>
      <c r="B89" s="31" t="s">
        <v>187</v>
      </c>
      <c r="C89" s="32">
        <f>_xlfn.IFERROR(VLOOKUP(A89,Actual!$A$1:$Z$500,5,0),0)*-1</f>
        <v>1167079</v>
      </c>
      <c r="D89" s="32">
        <f>_xlfn.IFERROR(VLOOKUP(A89,Actual!$A$1:$Z$500,20,0),0)</f>
        <v>7532300</v>
      </c>
      <c r="E89" s="32">
        <f>_xlfn.IFERROR(VLOOKUP(A89,Actual!$A$1:$Z$500,21,0),0)</f>
        <v>7827900</v>
      </c>
      <c r="F89" s="32">
        <f t="shared" si="44"/>
        <v>1462679</v>
      </c>
      <c r="G89" s="33">
        <f t="shared" si="45"/>
        <v>1462679</v>
      </c>
      <c r="H89" s="33">
        <v>0</v>
      </c>
      <c r="I89" s="3">
        <f t="shared" si="32"/>
        <v>1462679</v>
      </c>
      <c r="J89" s="3">
        <f t="shared" si="41"/>
        <v>0</v>
      </c>
      <c r="L89" s="73" t="str">
        <f t="shared" si="33"/>
        <v>2</v>
      </c>
      <c r="M89" s="74" t="str">
        <f t="shared" si="34"/>
        <v>.4</v>
      </c>
      <c r="N89" s="75" t="str">
        <f t="shared" si="35"/>
        <v>.24</v>
      </c>
      <c r="O89" s="75" t="str">
        <f t="shared" si="36"/>
        <v>.02</v>
      </c>
      <c r="P89" s="75" t="str">
        <f t="shared" si="37"/>
        <v>2.4.24.02</v>
      </c>
    </row>
    <row r="90" spans="1:16" ht="15">
      <c r="A90" s="81">
        <v>242404</v>
      </c>
      <c r="B90" s="31" t="s">
        <v>188</v>
      </c>
      <c r="C90" s="32">
        <f>_xlfn.IFERROR(VLOOKUP(A90,Actual!$A$1:$Z$500,5,0),0)*-1</f>
        <v>0</v>
      </c>
      <c r="D90" s="32">
        <f>_xlfn.IFERROR(VLOOKUP(A90,Actual!$A$1:$Z$500,20,0),0)</f>
        <v>21353</v>
      </c>
      <c r="E90" s="32">
        <f>_xlfn.IFERROR(VLOOKUP(A90,Actual!$A$1:$Z$500,21,0),0)</f>
        <v>21353</v>
      </c>
      <c r="F90" s="32">
        <f t="shared" si="44"/>
        <v>0</v>
      </c>
      <c r="G90" s="33">
        <f t="shared" si="45"/>
        <v>0</v>
      </c>
      <c r="H90" s="33">
        <v>0</v>
      </c>
      <c r="I90" s="3">
        <f t="shared" si="32"/>
        <v>0</v>
      </c>
      <c r="J90" s="3">
        <f t="shared" si="41"/>
        <v>0</v>
      </c>
      <c r="L90" s="73" t="str">
        <f t="shared" si="33"/>
        <v>2</v>
      </c>
      <c r="M90" s="74" t="str">
        <f t="shared" si="34"/>
        <v>.4</v>
      </c>
      <c r="N90" s="75" t="str">
        <f t="shared" si="35"/>
        <v>.24</v>
      </c>
      <c r="O90" s="75" t="str">
        <f t="shared" si="36"/>
        <v>.04</v>
      </c>
      <c r="P90" s="75" t="str">
        <f t="shared" si="37"/>
        <v>2.4.24.04</v>
      </c>
    </row>
    <row r="91" spans="1:16" ht="15">
      <c r="A91" s="81">
        <v>242405</v>
      </c>
      <c r="B91" s="31" t="s">
        <v>189</v>
      </c>
      <c r="C91" s="32">
        <f>_xlfn.IFERROR(VLOOKUP(A91,Actual!$A$1:$Z$500,5,0),0)*-1</f>
        <v>0</v>
      </c>
      <c r="D91" s="32">
        <f>_xlfn.IFERROR(VLOOKUP(A91,Actual!$A$1:$Z$500,20,0),0)</f>
        <v>318600</v>
      </c>
      <c r="E91" s="32">
        <f>_xlfn.IFERROR(VLOOKUP(A91,Actual!$A$1:$Z$500,21,0),0)</f>
        <v>318600</v>
      </c>
      <c r="F91" s="32">
        <f t="shared" si="44"/>
        <v>0</v>
      </c>
      <c r="G91" s="33">
        <f t="shared" si="45"/>
        <v>0</v>
      </c>
      <c r="H91" s="33">
        <v>0</v>
      </c>
      <c r="I91" s="3">
        <f t="shared" si="32"/>
        <v>0</v>
      </c>
      <c r="J91" s="3">
        <f t="shared" si="41"/>
        <v>0</v>
      </c>
      <c r="L91" s="73" t="str">
        <f t="shared" si="33"/>
        <v>2</v>
      </c>
      <c r="M91" s="74" t="str">
        <f t="shared" si="34"/>
        <v>.4</v>
      </c>
      <c r="N91" s="75" t="str">
        <f t="shared" si="35"/>
        <v>.24</v>
      </c>
      <c r="O91" s="75" t="str">
        <f t="shared" si="36"/>
        <v>.05</v>
      </c>
      <c r="P91" s="75" t="str">
        <f t="shared" si="37"/>
        <v>2.4.24.05</v>
      </c>
    </row>
    <row r="92" spans="1:16" ht="15">
      <c r="A92" s="81">
        <v>242407</v>
      </c>
      <c r="B92" s="31" t="s">
        <v>190</v>
      </c>
      <c r="C92" s="32">
        <f>_xlfn.IFERROR(VLOOKUP(A92,Actual!$A$1:$Z$500,5,0),0)*-1</f>
        <v>0</v>
      </c>
      <c r="D92" s="32">
        <f>_xlfn.IFERROR(VLOOKUP(A92,Actual!$A$1:$Z$500,20,0),0)</f>
        <v>4285293</v>
      </c>
      <c r="E92" s="32">
        <f>_xlfn.IFERROR(VLOOKUP(A92,Actual!$A$1:$Z$500,21,0),0)</f>
        <v>4285293</v>
      </c>
      <c r="F92" s="32">
        <f t="shared" si="44"/>
        <v>0</v>
      </c>
      <c r="G92" s="33">
        <f t="shared" si="45"/>
        <v>0</v>
      </c>
      <c r="H92" s="33">
        <v>0</v>
      </c>
      <c r="I92" s="3">
        <f t="shared" si="32"/>
        <v>0</v>
      </c>
      <c r="J92" s="3">
        <f t="shared" si="41"/>
        <v>0</v>
      </c>
      <c r="L92" s="73" t="str">
        <f t="shared" si="33"/>
        <v>2</v>
      </c>
      <c r="M92" s="74" t="str">
        <f t="shared" si="34"/>
        <v>.4</v>
      </c>
      <c r="N92" s="75" t="str">
        <f t="shared" si="35"/>
        <v>.24</v>
      </c>
      <c r="O92" s="75" t="str">
        <f t="shared" si="36"/>
        <v>.07</v>
      </c>
      <c r="P92" s="75" t="str">
        <f t="shared" si="37"/>
        <v>2.4.24.07</v>
      </c>
    </row>
    <row r="93" spans="1:16" ht="15">
      <c r="A93" s="81">
        <v>242408</v>
      </c>
      <c r="B93" s="31" t="s">
        <v>191</v>
      </c>
      <c r="C93" s="32">
        <f>_xlfn.IFERROR(VLOOKUP(A93,Actual!$A$1:$Z$500,5,0),0)*-1</f>
        <v>0</v>
      </c>
      <c r="D93" s="32">
        <f>_xlfn.IFERROR(VLOOKUP(A93,Actual!$A$1:$Z$500,20,0),0)</f>
        <v>0</v>
      </c>
      <c r="E93" s="32">
        <f>_xlfn.IFERROR(VLOOKUP(A93,Actual!$A$1:$Z$500,21,0),0)</f>
        <v>0</v>
      </c>
      <c r="F93" s="32">
        <f t="shared" si="44"/>
        <v>0</v>
      </c>
      <c r="G93" s="33">
        <f t="shared" si="45"/>
        <v>0</v>
      </c>
      <c r="H93" s="33">
        <v>0</v>
      </c>
      <c r="I93" s="3">
        <f t="shared" si="32"/>
        <v>0</v>
      </c>
      <c r="J93" s="3">
        <f t="shared" si="41"/>
        <v>0</v>
      </c>
      <c r="L93" s="73" t="str">
        <f t="shared" si="33"/>
        <v>2</v>
      </c>
      <c r="M93" s="74" t="str">
        <f t="shared" si="34"/>
        <v>.4</v>
      </c>
      <c r="N93" s="75" t="str">
        <f t="shared" si="35"/>
        <v>.24</v>
      </c>
      <c r="O93" s="75" t="str">
        <f t="shared" si="36"/>
        <v>.08</v>
      </c>
      <c r="P93" s="75" t="str">
        <f t="shared" si="37"/>
        <v>2.4.24.08</v>
      </c>
    </row>
    <row r="94" spans="1:16" ht="15">
      <c r="A94" s="81">
        <v>242411</v>
      </c>
      <c r="B94" s="31" t="s">
        <v>192</v>
      </c>
      <c r="C94" s="32">
        <f>_xlfn.IFERROR(VLOOKUP(A94,Actual!$A$1:$Z$500,5,0),0)*-1</f>
        <v>250658</v>
      </c>
      <c r="D94" s="32">
        <f>_xlfn.IFERROR(VLOOKUP(A94,Actual!$A$1:$Z$500,20,0),0)</f>
        <v>4172568</v>
      </c>
      <c r="E94" s="32">
        <f>_xlfn.IFERROR(VLOOKUP(A94,Actual!$A$1:$Z$500,21,0),0)</f>
        <v>3922510</v>
      </c>
      <c r="F94" s="32">
        <f t="shared" si="44"/>
        <v>600</v>
      </c>
      <c r="G94" s="33">
        <f t="shared" si="45"/>
        <v>600</v>
      </c>
      <c r="H94" s="33">
        <v>0</v>
      </c>
      <c r="I94" s="3">
        <f t="shared" si="32"/>
        <v>600</v>
      </c>
      <c r="J94" s="3">
        <f t="shared" si="41"/>
        <v>0</v>
      </c>
      <c r="L94" s="73" t="str">
        <f t="shared" si="33"/>
        <v>2</v>
      </c>
      <c r="M94" s="74" t="str">
        <f t="shared" si="34"/>
        <v>.4</v>
      </c>
      <c r="N94" s="75" t="str">
        <f t="shared" si="35"/>
        <v>.24</v>
      </c>
      <c r="O94" s="75" t="str">
        <f t="shared" si="36"/>
        <v>.11</v>
      </c>
      <c r="P94" s="75" t="str">
        <f t="shared" si="37"/>
        <v>2.4.24.11</v>
      </c>
    </row>
    <row r="95" spans="1:16" ht="15">
      <c r="A95" s="81">
        <v>242413</v>
      </c>
      <c r="B95" s="31" t="s">
        <v>193</v>
      </c>
      <c r="C95" s="32">
        <f>_xlfn.IFERROR(VLOOKUP(A95,Actual!$A$1:$Z$500,5,0),0)*-1</f>
        <v>0</v>
      </c>
      <c r="D95" s="32">
        <f>_xlfn.IFERROR(VLOOKUP(A95,Actual!$A$1:$Z$500,20,0),0)</f>
        <v>5000000</v>
      </c>
      <c r="E95" s="32">
        <f>_xlfn.IFERROR(VLOOKUP(A95,Actual!$A$1:$Z$500,21,0),0)</f>
        <v>5000000</v>
      </c>
      <c r="F95" s="32">
        <f t="shared" si="44"/>
        <v>0</v>
      </c>
      <c r="G95" s="33">
        <f t="shared" si="45"/>
        <v>0</v>
      </c>
      <c r="H95" s="33">
        <v>0</v>
      </c>
      <c r="I95" s="3">
        <f t="shared" si="32"/>
        <v>0</v>
      </c>
      <c r="J95" s="3">
        <f t="shared" si="41"/>
        <v>0</v>
      </c>
      <c r="L95" s="73" t="str">
        <f t="shared" si="33"/>
        <v>2</v>
      </c>
      <c r="M95" s="74" t="str">
        <f t="shared" si="34"/>
        <v>.4</v>
      </c>
      <c r="N95" s="75" t="str">
        <f t="shared" si="35"/>
        <v>.24</v>
      </c>
      <c r="O95" s="75" t="str">
        <f t="shared" si="36"/>
        <v>.13</v>
      </c>
      <c r="P95" s="75" t="str">
        <f t="shared" si="37"/>
        <v>2.4.24.13</v>
      </c>
    </row>
    <row r="96" spans="1:16" ht="15">
      <c r="A96" s="81">
        <v>242490</v>
      </c>
      <c r="B96" s="31" t="s">
        <v>194</v>
      </c>
      <c r="C96" s="32">
        <f>_xlfn.IFERROR(VLOOKUP(A96,Actual!$A$1:$Z$500,5,0),0)*-1</f>
        <v>0</v>
      </c>
      <c r="D96" s="32">
        <f>_xlfn.IFERROR(VLOOKUP(A96,Actual!$A$1:$Z$500,20,0),0)</f>
        <v>18795000</v>
      </c>
      <c r="E96" s="32">
        <f>_xlfn.IFERROR(VLOOKUP(A96,Actual!$A$1:$Z$500,21,0),0)</f>
        <v>18795000</v>
      </c>
      <c r="F96" s="32">
        <f t="shared" si="44"/>
        <v>0</v>
      </c>
      <c r="G96" s="33">
        <f t="shared" si="45"/>
        <v>0</v>
      </c>
      <c r="H96" s="33">
        <v>0</v>
      </c>
      <c r="I96" s="3">
        <f t="shared" si="32"/>
        <v>0</v>
      </c>
      <c r="J96" s="3">
        <f t="shared" si="41"/>
        <v>0</v>
      </c>
      <c r="L96" s="73" t="str">
        <f t="shared" si="33"/>
        <v>2</v>
      </c>
      <c r="M96" s="74" t="str">
        <f t="shared" si="34"/>
        <v>.4</v>
      </c>
      <c r="N96" s="75" t="str">
        <f t="shared" si="35"/>
        <v>.24</v>
      </c>
      <c r="O96" s="75" t="str">
        <f t="shared" si="36"/>
        <v>.90</v>
      </c>
      <c r="P96" s="75" t="str">
        <f t="shared" si="37"/>
        <v>2.4.24.90</v>
      </c>
    </row>
    <row r="97" spans="1:16" ht="27" customHeight="1">
      <c r="A97" s="80">
        <v>2436</v>
      </c>
      <c r="B97" s="36" t="s">
        <v>195</v>
      </c>
      <c r="C97" s="37">
        <f aca="true" t="shared" si="46" ref="C97:H97">SUM(C98:C105)</f>
        <v>45238898</v>
      </c>
      <c r="D97" s="37">
        <f t="shared" si="46"/>
        <v>45238948</v>
      </c>
      <c r="E97" s="37">
        <f t="shared" si="46"/>
        <v>42253069</v>
      </c>
      <c r="F97" s="37">
        <f t="shared" si="46"/>
        <v>42253019</v>
      </c>
      <c r="G97" s="37">
        <f t="shared" si="46"/>
        <v>42253019</v>
      </c>
      <c r="H97" s="37">
        <f t="shared" si="46"/>
        <v>0</v>
      </c>
      <c r="I97" s="3">
        <f t="shared" si="32"/>
        <v>42253019</v>
      </c>
      <c r="J97" s="3">
        <f t="shared" si="41"/>
        <v>0</v>
      </c>
      <c r="L97" s="73" t="str">
        <f t="shared" si="33"/>
        <v>2</v>
      </c>
      <c r="M97" s="74" t="str">
        <f t="shared" si="34"/>
        <v>.4</v>
      </c>
      <c r="N97" s="75" t="str">
        <f t="shared" si="35"/>
        <v>.36</v>
      </c>
      <c r="O97" s="75">
        <f t="shared" si="36"/>
      </c>
      <c r="P97" s="75" t="str">
        <f t="shared" si="37"/>
        <v>2.4.36</v>
      </c>
    </row>
    <row r="98" spans="1:16" ht="15">
      <c r="A98" s="81">
        <v>243603</v>
      </c>
      <c r="B98" s="31" t="s">
        <v>196</v>
      </c>
      <c r="C98" s="32">
        <f>_xlfn.IFERROR(VLOOKUP(A98,Actual!$A$1:$Z$500,5,0),0)*-1</f>
        <v>2503496</v>
      </c>
      <c r="D98" s="32">
        <f>_xlfn.IFERROR(VLOOKUP(A98,Actual!$A$1:$Z$500,20,0),0)</f>
        <v>2503496</v>
      </c>
      <c r="E98" s="32">
        <f>_xlfn.IFERROR(VLOOKUP(A98,Actual!$A$1:$Z$500,21,0),0)</f>
        <v>4837833</v>
      </c>
      <c r="F98" s="32">
        <f aca="true" t="shared" si="47" ref="F98:F105">+C98+E98-D98</f>
        <v>4837833</v>
      </c>
      <c r="G98" s="33">
        <f aca="true" t="shared" si="48" ref="G98:G105">+F98</f>
        <v>4837833</v>
      </c>
      <c r="H98" s="33">
        <v>0</v>
      </c>
      <c r="I98" s="3">
        <f t="shared" si="32"/>
        <v>4837833</v>
      </c>
      <c r="J98" s="3">
        <f t="shared" si="41"/>
        <v>0</v>
      </c>
      <c r="L98" s="73" t="str">
        <f t="shared" si="33"/>
        <v>2</v>
      </c>
      <c r="M98" s="74" t="str">
        <f t="shared" si="34"/>
        <v>.4</v>
      </c>
      <c r="N98" s="75" t="str">
        <f t="shared" si="35"/>
        <v>.36</v>
      </c>
      <c r="O98" s="75" t="str">
        <f t="shared" si="36"/>
        <v>.03</v>
      </c>
      <c r="P98" s="75" t="str">
        <f t="shared" si="37"/>
        <v>2.4.36.03</v>
      </c>
    </row>
    <row r="99" spans="1:16" ht="15">
      <c r="A99" s="81">
        <v>243605</v>
      </c>
      <c r="B99" s="31" t="s">
        <v>197</v>
      </c>
      <c r="C99" s="32">
        <f>_xlfn.IFERROR(VLOOKUP(A99,Actual!$A$1:$Z$500,5,0),0)*-1</f>
        <v>1675092</v>
      </c>
      <c r="D99" s="32">
        <f>_xlfn.IFERROR(VLOOKUP(A99,Actual!$A$1:$Z$500,20,0),0)</f>
        <v>1675092</v>
      </c>
      <c r="E99" s="32">
        <f>_xlfn.IFERROR(VLOOKUP(A99,Actual!$A$1:$Z$500,21,0),0)</f>
        <v>632779</v>
      </c>
      <c r="F99" s="32">
        <f t="shared" si="47"/>
        <v>632779</v>
      </c>
      <c r="G99" s="33">
        <f t="shared" si="48"/>
        <v>632779</v>
      </c>
      <c r="H99" s="33">
        <v>0</v>
      </c>
      <c r="I99" s="3">
        <f t="shared" si="32"/>
        <v>632779</v>
      </c>
      <c r="J99" s="3">
        <f t="shared" si="41"/>
        <v>0</v>
      </c>
      <c r="L99" s="73" t="str">
        <f t="shared" si="33"/>
        <v>2</v>
      </c>
      <c r="M99" s="74" t="str">
        <f t="shared" si="34"/>
        <v>.4</v>
      </c>
      <c r="N99" s="75" t="str">
        <f t="shared" si="35"/>
        <v>.36</v>
      </c>
      <c r="O99" s="75" t="str">
        <f t="shared" si="36"/>
        <v>.05</v>
      </c>
      <c r="P99" s="75" t="str">
        <f t="shared" si="37"/>
        <v>2.4.36.05</v>
      </c>
    </row>
    <row r="100" spans="1:16" ht="15">
      <c r="A100" s="81">
        <v>243606</v>
      </c>
      <c r="B100" s="31" t="s">
        <v>198</v>
      </c>
      <c r="C100" s="32">
        <f>_xlfn.IFERROR(VLOOKUP(A100,Actual!$A$1:$Z$500,5,0),0)*-1</f>
        <v>0</v>
      </c>
      <c r="D100" s="32">
        <f>_xlfn.IFERROR(VLOOKUP(A100,Actual!$A$1:$Z$500,20,0),0)</f>
        <v>0</v>
      </c>
      <c r="E100" s="32">
        <f>_xlfn.IFERROR(VLOOKUP(A100,Actual!$A$1:$Z$500,21,0),0)</f>
        <v>0</v>
      </c>
      <c r="F100" s="32">
        <f t="shared" si="47"/>
        <v>0</v>
      </c>
      <c r="G100" s="33">
        <f t="shared" si="48"/>
        <v>0</v>
      </c>
      <c r="H100" s="33">
        <v>0</v>
      </c>
      <c r="I100" s="3">
        <f t="shared" si="32"/>
        <v>0</v>
      </c>
      <c r="J100" s="3">
        <f t="shared" si="41"/>
        <v>0</v>
      </c>
      <c r="L100" s="73" t="str">
        <f t="shared" si="33"/>
        <v>2</v>
      </c>
      <c r="M100" s="74" t="str">
        <f t="shared" si="34"/>
        <v>.4</v>
      </c>
      <c r="N100" s="75" t="str">
        <f t="shared" si="35"/>
        <v>.36</v>
      </c>
      <c r="O100" s="75" t="str">
        <f t="shared" si="36"/>
        <v>.06</v>
      </c>
      <c r="P100" s="75" t="str">
        <f t="shared" si="37"/>
        <v>2.4.36.06</v>
      </c>
    </row>
    <row r="101" spans="1:16" ht="15">
      <c r="A101" s="81">
        <v>243608</v>
      </c>
      <c r="B101" s="31" t="s">
        <v>199</v>
      </c>
      <c r="C101" s="32">
        <f>_xlfn.IFERROR(VLOOKUP(A101,Actual!$A$1:$Z$500,5,0),0)*-1</f>
        <v>0</v>
      </c>
      <c r="D101" s="32">
        <f>_xlfn.IFERROR(VLOOKUP(A101,Actual!$A$1:$Z$500,20,0),0)</f>
        <v>0</v>
      </c>
      <c r="E101" s="32">
        <f>_xlfn.IFERROR(VLOOKUP(A101,Actual!$A$1:$Z$500,21,0),0)</f>
        <v>397</v>
      </c>
      <c r="F101" s="32">
        <f t="shared" si="47"/>
        <v>397</v>
      </c>
      <c r="G101" s="33">
        <f t="shared" si="48"/>
        <v>397</v>
      </c>
      <c r="H101" s="33">
        <v>0</v>
      </c>
      <c r="I101" s="3">
        <f t="shared" si="32"/>
        <v>397</v>
      </c>
      <c r="J101" s="3">
        <f t="shared" si="41"/>
        <v>0</v>
      </c>
      <c r="L101" s="73" t="str">
        <f t="shared" si="33"/>
        <v>2</v>
      </c>
      <c r="M101" s="74" t="str">
        <f t="shared" si="34"/>
        <v>.4</v>
      </c>
      <c r="N101" s="75" t="str">
        <f t="shared" si="35"/>
        <v>.36</v>
      </c>
      <c r="O101" s="75" t="str">
        <f t="shared" si="36"/>
        <v>.08</v>
      </c>
      <c r="P101" s="75" t="str">
        <f t="shared" si="37"/>
        <v>2.4.36.08</v>
      </c>
    </row>
    <row r="102" spans="1:16" ht="15">
      <c r="A102" s="81">
        <v>243615</v>
      </c>
      <c r="B102" s="31" t="s">
        <v>200</v>
      </c>
      <c r="C102" s="32">
        <f>_xlfn.IFERROR(VLOOKUP(A102,Actual!$A$1:$Z$500,5,0),0)*-1</f>
        <v>30645986</v>
      </c>
      <c r="D102" s="32">
        <f>_xlfn.IFERROR(VLOOKUP(A102,Actual!$A$1:$Z$500,20,0),0)</f>
        <v>30645987</v>
      </c>
      <c r="E102" s="32">
        <f>_xlfn.IFERROR(VLOOKUP(A102,Actual!$A$1:$Z$500,21,0),0)</f>
        <v>19388564</v>
      </c>
      <c r="F102" s="32">
        <f t="shared" si="47"/>
        <v>19388563</v>
      </c>
      <c r="G102" s="33">
        <f t="shared" si="48"/>
        <v>19388563</v>
      </c>
      <c r="H102" s="33">
        <v>0</v>
      </c>
      <c r="I102" s="38">
        <f t="shared" si="32"/>
        <v>19388563</v>
      </c>
      <c r="J102" s="3">
        <f t="shared" si="41"/>
        <v>0</v>
      </c>
      <c r="L102" s="73" t="str">
        <f t="shared" si="33"/>
        <v>2</v>
      </c>
      <c r="M102" s="74" t="str">
        <f t="shared" si="34"/>
        <v>.4</v>
      </c>
      <c r="N102" s="75" t="str">
        <f t="shared" si="35"/>
        <v>.36</v>
      </c>
      <c r="O102" s="75" t="str">
        <f t="shared" si="36"/>
        <v>.15</v>
      </c>
      <c r="P102" s="75" t="str">
        <f t="shared" si="37"/>
        <v>2.4.36.15</v>
      </c>
    </row>
    <row r="103" spans="1:16" ht="15">
      <c r="A103" s="81">
        <v>243625</v>
      </c>
      <c r="B103" s="31" t="s">
        <v>201</v>
      </c>
      <c r="C103" s="32">
        <f>_xlfn.IFERROR(VLOOKUP(A103,Actual!$A$1:$Z$500,5,0),0)*-1</f>
        <v>1535373</v>
      </c>
      <c r="D103" s="32">
        <f>_xlfn.IFERROR(VLOOKUP(A103,Actual!$A$1:$Z$500,20,0),0)</f>
        <v>1535373</v>
      </c>
      <c r="E103" s="32">
        <f>_xlfn.IFERROR(VLOOKUP(A103,Actual!$A$1:$Z$500,21,0),0)</f>
        <v>1508992</v>
      </c>
      <c r="F103" s="32">
        <f t="shared" si="47"/>
        <v>1508992</v>
      </c>
      <c r="G103" s="33">
        <f t="shared" si="48"/>
        <v>1508992</v>
      </c>
      <c r="H103" s="33">
        <v>0</v>
      </c>
      <c r="I103" s="3">
        <f t="shared" si="32"/>
        <v>1508992</v>
      </c>
      <c r="J103" s="3">
        <f t="shared" si="41"/>
        <v>0</v>
      </c>
      <c r="L103" s="73" t="str">
        <f t="shared" si="33"/>
        <v>2</v>
      </c>
      <c r="M103" s="74" t="str">
        <f t="shared" si="34"/>
        <v>.4</v>
      </c>
      <c r="N103" s="75" t="str">
        <f t="shared" si="35"/>
        <v>.36</v>
      </c>
      <c r="O103" s="75" t="str">
        <f t="shared" si="36"/>
        <v>.25</v>
      </c>
      <c r="P103" s="75" t="str">
        <f t="shared" si="37"/>
        <v>2.4.36.25</v>
      </c>
    </row>
    <row r="104" spans="1:16" ht="15">
      <c r="A104" s="81">
        <v>243627</v>
      </c>
      <c r="B104" s="31" t="s">
        <v>202</v>
      </c>
      <c r="C104" s="32">
        <f>_xlfn.IFERROR(VLOOKUP(A104,Actual!$A$1:$Z$500,5,0),0)*-1</f>
        <v>8398951</v>
      </c>
      <c r="D104" s="32">
        <f>_xlfn.IFERROR(VLOOKUP(A104,Actual!$A$1:$Z$500,20,0),0)</f>
        <v>8399000</v>
      </c>
      <c r="E104" s="32">
        <f>_xlfn.IFERROR(VLOOKUP(A104,Actual!$A$1:$Z$500,21,0),0)</f>
        <v>4396004</v>
      </c>
      <c r="F104" s="32">
        <f t="shared" si="47"/>
        <v>4395955</v>
      </c>
      <c r="G104" s="33">
        <f t="shared" si="48"/>
        <v>4395955</v>
      </c>
      <c r="H104" s="33">
        <v>0</v>
      </c>
      <c r="I104" s="3">
        <f t="shared" si="32"/>
        <v>4395955</v>
      </c>
      <c r="J104" s="3">
        <f t="shared" si="41"/>
        <v>0</v>
      </c>
      <c r="L104" s="73" t="str">
        <f t="shared" si="33"/>
        <v>2</v>
      </c>
      <c r="M104" s="74" t="str">
        <f t="shared" si="34"/>
        <v>.4</v>
      </c>
      <c r="N104" s="75" t="str">
        <f t="shared" si="35"/>
        <v>.36</v>
      </c>
      <c r="O104" s="75" t="str">
        <f t="shared" si="36"/>
        <v>.27</v>
      </c>
      <c r="P104" s="75" t="str">
        <f t="shared" si="37"/>
        <v>2.4.36.27</v>
      </c>
    </row>
    <row r="105" spans="1:16" ht="15">
      <c r="A105" s="81">
        <v>243690</v>
      </c>
      <c r="B105" s="31" t="s">
        <v>203</v>
      </c>
      <c r="C105" s="32">
        <f>_xlfn.IFERROR(VLOOKUP(A105,Actual!$A$1:$Z$500,5,0),0)*-1</f>
        <v>480000</v>
      </c>
      <c r="D105" s="32">
        <f>_xlfn.IFERROR(VLOOKUP(A105,Actual!$A$1:$Z$500,20,0),0)</f>
        <v>480000</v>
      </c>
      <c r="E105" s="32">
        <f>_xlfn.IFERROR(VLOOKUP(A105,Actual!$A$1:$Z$500,21,0),0)</f>
        <v>11488500</v>
      </c>
      <c r="F105" s="32">
        <f t="shared" si="47"/>
        <v>11488500</v>
      </c>
      <c r="G105" s="33">
        <f t="shared" si="48"/>
        <v>11488500</v>
      </c>
      <c r="H105" s="33">
        <v>0</v>
      </c>
      <c r="I105" s="3">
        <f t="shared" si="32"/>
        <v>11488500</v>
      </c>
      <c r="J105" s="3">
        <f t="shared" si="41"/>
        <v>0</v>
      </c>
      <c r="L105" s="73" t="str">
        <f t="shared" si="33"/>
        <v>2</v>
      </c>
      <c r="M105" s="74" t="str">
        <f t="shared" si="34"/>
        <v>.4</v>
      </c>
      <c r="N105" s="75" t="str">
        <f t="shared" si="35"/>
        <v>.36</v>
      </c>
      <c r="O105" s="75" t="str">
        <f t="shared" si="36"/>
        <v>.90</v>
      </c>
      <c r="P105" s="75" t="str">
        <f t="shared" si="37"/>
        <v>2.4.36.90</v>
      </c>
    </row>
    <row r="106" spans="1:16" ht="15">
      <c r="A106" s="80">
        <v>2440</v>
      </c>
      <c r="B106" s="28" t="s">
        <v>204</v>
      </c>
      <c r="C106" s="37">
        <f aca="true" t="shared" si="49" ref="C106:H106">+C107</f>
        <v>13665399</v>
      </c>
      <c r="D106" s="37">
        <f t="shared" si="49"/>
        <v>13763779</v>
      </c>
      <c r="E106" s="37">
        <f t="shared" si="49"/>
        <v>14949474</v>
      </c>
      <c r="F106" s="37">
        <f t="shared" si="49"/>
        <v>14851094</v>
      </c>
      <c r="G106" s="37">
        <f t="shared" si="49"/>
        <v>14851094</v>
      </c>
      <c r="H106" s="37">
        <f t="shared" si="49"/>
        <v>0</v>
      </c>
      <c r="I106" s="3">
        <f t="shared" si="32"/>
        <v>14851094</v>
      </c>
      <c r="J106" s="3">
        <f t="shared" si="41"/>
        <v>0</v>
      </c>
      <c r="L106" s="73" t="str">
        <f t="shared" si="33"/>
        <v>2</v>
      </c>
      <c r="M106" s="74" t="str">
        <f t="shared" si="34"/>
        <v>.4</v>
      </c>
      <c r="N106" s="75" t="str">
        <f t="shared" si="35"/>
        <v>.40</v>
      </c>
      <c r="O106" s="75">
        <f t="shared" si="36"/>
      </c>
      <c r="P106" s="75" t="str">
        <f t="shared" si="37"/>
        <v>2.4.40</v>
      </c>
    </row>
    <row r="107" spans="1:16" ht="15">
      <c r="A107" s="81">
        <v>244035</v>
      </c>
      <c r="B107" s="31" t="s">
        <v>205</v>
      </c>
      <c r="C107" s="32">
        <f>_xlfn.IFERROR(VLOOKUP(A107,Actual!$A$1:$Z$500,5,0),0)*-1</f>
        <v>13665399</v>
      </c>
      <c r="D107" s="32">
        <f>_xlfn.IFERROR(VLOOKUP(A107,Actual!$A$1:$Z$500,20,0),0)</f>
        <v>13763779</v>
      </c>
      <c r="E107" s="32">
        <f>_xlfn.IFERROR(VLOOKUP(A107,Actual!$A$1:$Z$500,21,0),0)</f>
        <v>14949474</v>
      </c>
      <c r="F107" s="32">
        <f>+C107+E107-D107</f>
        <v>14851094</v>
      </c>
      <c r="G107" s="33">
        <f>+F107</f>
        <v>14851094</v>
      </c>
      <c r="H107" s="33">
        <v>0</v>
      </c>
      <c r="I107" s="3">
        <f t="shared" si="32"/>
        <v>14851094</v>
      </c>
      <c r="J107" s="3">
        <f t="shared" si="41"/>
        <v>0</v>
      </c>
      <c r="L107" s="73" t="str">
        <f t="shared" si="33"/>
        <v>2</v>
      </c>
      <c r="M107" s="74" t="str">
        <f t="shared" si="34"/>
        <v>.4</v>
      </c>
      <c r="N107" s="75" t="str">
        <f t="shared" si="35"/>
        <v>.40</v>
      </c>
      <c r="O107" s="75" t="str">
        <f t="shared" si="36"/>
        <v>.35</v>
      </c>
      <c r="P107" s="75" t="str">
        <f t="shared" si="37"/>
        <v>2.4.40.35</v>
      </c>
    </row>
    <row r="108" spans="1:16" ht="15">
      <c r="A108" s="80">
        <v>2445</v>
      </c>
      <c r="B108" s="28" t="s">
        <v>26</v>
      </c>
      <c r="C108" s="37">
        <f aca="true" t="shared" si="50" ref="C108:H108">+C109</f>
        <v>1329700</v>
      </c>
      <c r="D108" s="37">
        <f t="shared" si="50"/>
        <v>1330000</v>
      </c>
      <c r="E108" s="37">
        <f t="shared" si="50"/>
        <v>665000</v>
      </c>
      <c r="F108" s="37">
        <f t="shared" si="50"/>
        <v>664700</v>
      </c>
      <c r="G108" s="37">
        <f t="shared" si="50"/>
        <v>664700</v>
      </c>
      <c r="H108" s="37">
        <f t="shared" si="50"/>
        <v>0</v>
      </c>
      <c r="I108" s="3">
        <f t="shared" si="32"/>
        <v>664700</v>
      </c>
      <c r="J108" s="3">
        <f t="shared" si="41"/>
        <v>0</v>
      </c>
      <c r="L108" s="73" t="str">
        <f t="shared" si="33"/>
        <v>2</v>
      </c>
      <c r="M108" s="74" t="str">
        <f t="shared" si="34"/>
        <v>.4</v>
      </c>
      <c r="N108" s="75" t="str">
        <f t="shared" si="35"/>
        <v>.45</v>
      </c>
      <c r="O108" s="75">
        <f t="shared" si="36"/>
      </c>
      <c r="P108" s="75" t="str">
        <f t="shared" si="37"/>
        <v>2.4.45</v>
      </c>
    </row>
    <row r="109" spans="1:16" ht="15">
      <c r="A109" s="81">
        <v>244502</v>
      </c>
      <c r="B109" s="31" t="s">
        <v>206</v>
      </c>
      <c r="C109" s="32">
        <f>_xlfn.IFERROR(VLOOKUP(A109,Actual!$A$1:$Z$500,5,0),0)*-1</f>
        <v>1329700</v>
      </c>
      <c r="D109" s="32">
        <f>_xlfn.IFERROR(VLOOKUP(A109,Actual!$A$1:$Z$500,20,0),0)</f>
        <v>1330000</v>
      </c>
      <c r="E109" s="32">
        <f>_xlfn.IFERROR(VLOOKUP(A109,Actual!$A$1:$Z$500,21,0),0)</f>
        <v>665000</v>
      </c>
      <c r="F109" s="32">
        <f>+C109+E109-D109</f>
        <v>664700</v>
      </c>
      <c r="G109" s="33">
        <f>+F109</f>
        <v>664700</v>
      </c>
      <c r="H109" s="33">
        <v>0</v>
      </c>
      <c r="I109" s="3">
        <f t="shared" si="32"/>
        <v>664700</v>
      </c>
      <c r="J109" s="3">
        <f t="shared" si="41"/>
        <v>0</v>
      </c>
      <c r="L109" s="73" t="str">
        <f t="shared" si="33"/>
        <v>2</v>
      </c>
      <c r="M109" s="74" t="str">
        <f t="shared" si="34"/>
        <v>.4</v>
      </c>
      <c r="N109" s="75" t="str">
        <f t="shared" si="35"/>
        <v>.45</v>
      </c>
      <c r="O109" s="75" t="str">
        <f t="shared" si="36"/>
        <v>.02</v>
      </c>
      <c r="P109" s="75" t="str">
        <f t="shared" si="37"/>
        <v>2.4.45.02</v>
      </c>
    </row>
    <row r="110" spans="1:16" ht="15">
      <c r="A110" s="80">
        <v>2490</v>
      </c>
      <c r="B110" s="28" t="s">
        <v>207</v>
      </c>
      <c r="C110" s="37">
        <f aca="true" t="shared" si="51" ref="C110:H110">+C111+C112+C113</f>
        <v>431970</v>
      </c>
      <c r="D110" s="37">
        <f t="shared" si="51"/>
        <v>25233242</v>
      </c>
      <c r="E110" s="37">
        <f t="shared" si="51"/>
        <v>24801272</v>
      </c>
      <c r="F110" s="37">
        <f t="shared" si="51"/>
        <v>0</v>
      </c>
      <c r="G110" s="37">
        <f t="shared" si="51"/>
        <v>0</v>
      </c>
      <c r="H110" s="37">
        <f t="shared" si="51"/>
        <v>0</v>
      </c>
      <c r="I110" s="3">
        <f t="shared" si="32"/>
        <v>0</v>
      </c>
      <c r="J110" s="3">
        <f t="shared" si="41"/>
        <v>0</v>
      </c>
      <c r="L110" s="73" t="str">
        <f t="shared" si="33"/>
        <v>2</v>
      </c>
      <c r="M110" s="74" t="str">
        <f t="shared" si="34"/>
        <v>.4</v>
      </c>
      <c r="N110" s="75" t="str">
        <f t="shared" si="35"/>
        <v>.90</v>
      </c>
      <c r="O110" s="75">
        <f t="shared" si="36"/>
      </c>
      <c r="P110" s="75" t="str">
        <f t="shared" si="37"/>
        <v>2.4.90</v>
      </c>
    </row>
    <row r="111" spans="1:16" ht="15">
      <c r="A111" s="81">
        <v>249050</v>
      </c>
      <c r="B111" s="31" t="s">
        <v>208</v>
      </c>
      <c r="C111" s="32">
        <f>_xlfn.IFERROR(VLOOKUP(A111,Actual!$A$1:$Z$500,5,0),0)*-1</f>
        <v>0</v>
      </c>
      <c r="D111" s="32">
        <f>_xlfn.IFERROR(VLOOKUP(A111,Actual!$A$1:$Z$500,20,0),0)</f>
        <v>21084100</v>
      </c>
      <c r="E111" s="32">
        <f>_xlfn.IFERROR(VLOOKUP(A111,Actual!$A$1:$Z$500,21,0),0)</f>
        <v>21084100</v>
      </c>
      <c r="F111" s="32">
        <f>+C111+E111-D111</f>
        <v>0</v>
      </c>
      <c r="G111" s="33">
        <f>+F111</f>
        <v>0</v>
      </c>
      <c r="H111" s="33">
        <v>0</v>
      </c>
      <c r="I111" s="3">
        <f t="shared" si="32"/>
        <v>0</v>
      </c>
      <c r="J111" s="3">
        <f t="shared" si="41"/>
        <v>0</v>
      </c>
      <c r="L111" s="73" t="str">
        <f t="shared" si="33"/>
        <v>2</v>
      </c>
      <c r="M111" s="74" t="str">
        <f t="shared" si="34"/>
        <v>.4</v>
      </c>
      <c r="N111" s="75" t="str">
        <f t="shared" si="35"/>
        <v>.90</v>
      </c>
      <c r="O111" s="75" t="str">
        <f t="shared" si="36"/>
        <v>.50</v>
      </c>
      <c r="P111" s="75" t="str">
        <f t="shared" si="37"/>
        <v>2.4.90.50</v>
      </c>
    </row>
    <row r="112" spans="1:16" ht="15">
      <c r="A112" s="81">
        <v>249051</v>
      </c>
      <c r="B112" s="31" t="s">
        <v>209</v>
      </c>
      <c r="C112" s="32">
        <f>_xlfn.IFERROR(VLOOKUP(A112,Actual!$A$1:$Z$500,5,0),0)*-1</f>
        <v>431970</v>
      </c>
      <c r="D112" s="32">
        <f>_xlfn.IFERROR(VLOOKUP(A112,Actual!$A$1:$Z$500,20,0),0)</f>
        <v>4149142</v>
      </c>
      <c r="E112" s="32">
        <f>_xlfn.IFERROR(VLOOKUP(A112,Actual!$A$1:$Z$500,21,0),0)</f>
        <v>3717172</v>
      </c>
      <c r="F112" s="32">
        <f>+C112+E112-D112</f>
        <v>0</v>
      </c>
      <c r="G112" s="33">
        <f>+F112</f>
        <v>0</v>
      </c>
      <c r="H112" s="33">
        <v>0</v>
      </c>
      <c r="I112" s="3">
        <f t="shared" si="32"/>
        <v>0</v>
      </c>
      <c r="J112" s="3">
        <f t="shared" si="41"/>
        <v>0</v>
      </c>
      <c r="L112" s="73" t="str">
        <f t="shared" si="33"/>
        <v>2</v>
      </c>
      <c r="M112" s="74" t="str">
        <f t="shared" si="34"/>
        <v>.4</v>
      </c>
      <c r="N112" s="75" t="str">
        <f t="shared" si="35"/>
        <v>.90</v>
      </c>
      <c r="O112" s="75" t="str">
        <f t="shared" si="36"/>
        <v>.51</v>
      </c>
      <c r="P112" s="75" t="str">
        <f t="shared" si="37"/>
        <v>2.4.90.51</v>
      </c>
    </row>
    <row r="113" spans="1:16" ht="15">
      <c r="A113" s="81">
        <v>249090</v>
      </c>
      <c r="B113" s="31" t="s">
        <v>210</v>
      </c>
      <c r="C113" s="32">
        <f>_xlfn.IFERROR(VLOOKUP(A113,Actual!$A$1:$Z$500,5,0),0)*-1</f>
        <v>0</v>
      </c>
      <c r="D113" s="32">
        <f>_xlfn.IFERROR(VLOOKUP(A113,Actual!$A$1:$Z$500,20,0),0)</f>
        <v>0</v>
      </c>
      <c r="E113" s="32">
        <f>_xlfn.IFERROR(VLOOKUP(A113,Actual!$A$1:$Z$500,21,0),0)</f>
        <v>0</v>
      </c>
      <c r="F113" s="32">
        <f>+C113+E113-D113</f>
        <v>0</v>
      </c>
      <c r="G113" s="33">
        <f>+F113</f>
        <v>0</v>
      </c>
      <c r="H113" s="33"/>
      <c r="I113" s="3">
        <f t="shared" si="32"/>
        <v>0</v>
      </c>
      <c r="J113" s="3">
        <f t="shared" si="41"/>
        <v>0</v>
      </c>
      <c r="L113" s="73" t="str">
        <f t="shared" si="33"/>
        <v>2</v>
      </c>
      <c r="M113" s="74" t="str">
        <f t="shared" si="34"/>
        <v>.4</v>
      </c>
      <c r="N113" s="75" t="str">
        <f t="shared" si="35"/>
        <v>.90</v>
      </c>
      <c r="O113" s="75" t="str">
        <f t="shared" si="36"/>
        <v>.90</v>
      </c>
      <c r="P113" s="75" t="str">
        <f t="shared" si="37"/>
        <v>2.4.90.90</v>
      </c>
    </row>
    <row r="114" spans="1:16" ht="15">
      <c r="A114" s="79">
        <v>25</v>
      </c>
      <c r="B114" s="35" t="s">
        <v>211</v>
      </c>
      <c r="C114" s="26">
        <f aca="true" t="shared" si="52" ref="C114:H114">+C115+C126</f>
        <v>685708077</v>
      </c>
      <c r="D114" s="26">
        <f t="shared" si="52"/>
        <v>230563502</v>
      </c>
      <c r="E114" s="26">
        <f t="shared" si="52"/>
        <v>302122315</v>
      </c>
      <c r="F114" s="26">
        <f t="shared" si="52"/>
        <v>757266890</v>
      </c>
      <c r="G114" s="26">
        <f t="shared" si="52"/>
        <v>677050872</v>
      </c>
      <c r="H114" s="26">
        <f t="shared" si="52"/>
        <v>80216018</v>
      </c>
      <c r="I114" s="3">
        <f t="shared" si="32"/>
        <v>757266890</v>
      </c>
      <c r="J114" s="3">
        <f t="shared" si="41"/>
        <v>0</v>
      </c>
      <c r="L114" s="73" t="str">
        <f t="shared" si="33"/>
        <v>2</v>
      </c>
      <c r="M114" s="74" t="str">
        <f t="shared" si="34"/>
        <v>.5</v>
      </c>
      <c r="N114" s="75">
        <f t="shared" si="35"/>
      </c>
      <c r="O114" s="75">
        <f t="shared" si="36"/>
      </c>
      <c r="P114" s="75" t="str">
        <f t="shared" si="37"/>
        <v>2.5</v>
      </c>
    </row>
    <row r="115" spans="1:16" ht="15">
      <c r="A115" s="80">
        <v>2511</v>
      </c>
      <c r="B115" s="28" t="s">
        <v>212</v>
      </c>
      <c r="C115" s="37">
        <f aca="true" t="shared" si="53" ref="C115:H115">SUM(C116:C125)</f>
        <v>605492059</v>
      </c>
      <c r="D115" s="37">
        <f t="shared" si="53"/>
        <v>230563502</v>
      </c>
      <c r="E115" s="37">
        <f t="shared" si="53"/>
        <v>302122315</v>
      </c>
      <c r="F115" s="37">
        <f t="shared" si="53"/>
        <v>677050872</v>
      </c>
      <c r="G115" s="37">
        <f t="shared" si="53"/>
        <v>677050872</v>
      </c>
      <c r="H115" s="37">
        <f t="shared" si="53"/>
        <v>0</v>
      </c>
      <c r="I115" s="3">
        <f t="shared" si="32"/>
        <v>677050872</v>
      </c>
      <c r="J115" s="3">
        <f t="shared" si="41"/>
        <v>0</v>
      </c>
      <c r="L115" s="73" t="str">
        <f t="shared" si="33"/>
        <v>2</v>
      </c>
      <c r="M115" s="74" t="str">
        <f t="shared" si="34"/>
        <v>.5</v>
      </c>
      <c r="N115" s="75" t="str">
        <f t="shared" si="35"/>
        <v>.11</v>
      </c>
      <c r="O115" s="75">
        <f t="shared" si="36"/>
      </c>
      <c r="P115" s="75" t="str">
        <f t="shared" si="37"/>
        <v>2.5.11</v>
      </c>
    </row>
    <row r="116" spans="1:16" ht="15">
      <c r="A116" s="81">
        <v>251101</v>
      </c>
      <c r="B116" s="31" t="s">
        <v>213</v>
      </c>
      <c r="C116" s="32">
        <f>_xlfn.IFERROR(VLOOKUP(A116,Actual!$A$1:$Z$500,5,0),0)*-1</f>
        <v>0</v>
      </c>
      <c r="D116" s="32">
        <f>_xlfn.IFERROR(VLOOKUP(A116,Actual!$A$1:$Z$500,20,0),0)</f>
        <v>161730854</v>
      </c>
      <c r="E116" s="32">
        <f>_xlfn.IFERROR(VLOOKUP(A116,Actual!$A$1:$Z$500,21,0),0)</f>
        <v>161730854</v>
      </c>
      <c r="F116" s="32">
        <f aca="true" t="shared" si="54" ref="F116:F125">+C116+E116-D116</f>
        <v>0</v>
      </c>
      <c r="G116" s="33">
        <f aca="true" t="shared" si="55" ref="G116:G125">+F116</f>
        <v>0</v>
      </c>
      <c r="H116" s="43">
        <v>0</v>
      </c>
      <c r="I116" s="3">
        <f t="shared" si="32"/>
        <v>0</v>
      </c>
      <c r="J116" s="3">
        <f t="shared" si="41"/>
        <v>0</v>
      </c>
      <c r="L116" s="73" t="str">
        <f t="shared" si="33"/>
        <v>2</v>
      </c>
      <c r="M116" s="74" t="str">
        <f t="shared" si="34"/>
        <v>.5</v>
      </c>
      <c r="N116" s="75" t="str">
        <f t="shared" si="35"/>
        <v>.11</v>
      </c>
      <c r="O116" s="75" t="str">
        <f t="shared" si="36"/>
        <v>.01</v>
      </c>
      <c r="P116" s="75" t="str">
        <f t="shared" si="37"/>
        <v>2.5.11.01</v>
      </c>
    </row>
    <row r="117" spans="1:16" ht="15">
      <c r="A117" s="81">
        <v>251102</v>
      </c>
      <c r="B117" s="31" t="s">
        <v>214</v>
      </c>
      <c r="C117" s="32">
        <f>_xlfn.IFERROR(VLOOKUP(A117,Actual!$A$1:$Z$500,5,0),0)*-1</f>
        <v>82002945</v>
      </c>
      <c r="D117" s="32">
        <f>_xlfn.IFERROR(VLOOKUP(A117,Actual!$A$1:$Z$500,20,0),0)</f>
        <v>0</v>
      </c>
      <c r="E117" s="32">
        <f>_xlfn.IFERROR(VLOOKUP(A117,Actual!$A$1:$Z$500,21,0),0)</f>
        <v>34494457</v>
      </c>
      <c r="F117" s="42">
        <f t="shared" si="54"/>
        <v>116497402</v>
      </c>
      <c r="G117" s="43">
        <f t="shared" si="55"/>
        <v>116497402</v>
      </c>
      <c r="H117" s="43">
        <v>0</v>
      </c>
      <c r="I117" s="3">
        <f t="shared" si="32"/>
        <v>116497402</v>
      </c>
      <c r="J117" s="3">
        <f t="shared" si="41"/>
        <v>0</v>
      </c>
      <c r="L117" s="73" t="str">
        <f t="shared" si="33"/>
        <v>2</v>
      </c>
      <c r="M117" s="74" t="str">
        <f t="shared" si="34"/>
        <v>.5</v>
      </c>
      <c r="N117" s="75" t="str">
        <f t="shared" si="35"/>
        <v>.11</v>
      </c>
      <c r="O117" s="75" t="str">
        <f t="shared" si="36"/>
        <v>.02</v>
      </c>
      <c r="P117" s="75" t="str">
        <f t="shared" si="37"/>
        <v>2.5.11.02</v>
      </c>
    </row>
    <row r="118" spans="1:16" ht="15">
      <c r="A118" s="81">
        <v>251103</v>
      </c>
      <c r="B118" s="31" t="s">
        <v>215</v>
      </c>
      <c r="C118" s="32">
        <f>_xlfn.IFERROR(VLOOKUP(A118,Actual!$A$1:$Z$500,5,0),0)*-1</f>
        <v>9926482</v>
      </c>
      <c r="D118" s="32">
        <f>_xlfn.IFERROR(VLOOKUP(A118,Actual!$A$1:$Z$500,20,0),0)</f>
        <v>0</v>
      </c>
      <c r="E118" s="32">
        <f>_xlfn.IFERROR(VLOOKUP(A118,Actual!$A$1:$Z$500,21,0),0)</f>
        <v>4139333</v>
      </c>
      <c r="F118" s="42">
        <f t="shared" si="54"/>
        <v>14065815</v>
      </c>
      <c r="G118" s="43">
        <f t="shared" si="55"/>
        <v>14065815</v>
      </c>
      <c r="H118" s="43">
        <v>0</v>
      </c>
      <c r="I118" s="3">
        <f t="shared" si="32"/>
        <v>14065815</v>
      </c>
      <c r="J118" s="3">
        <f t="shared" si="41"/>
        <v>0</v>
      </c>
      <c r="L118" s="73" t="str">
        <f t="shared" si="33"/>
        <v>2</v>
      </c>
      <c r="M118" s="74" t="str">
        <f t="shared" si="34"/>
        <v>.5</v>
      </c>
      <c r="N118" s="75" t="str">
        <f t="shared" si="35"/>
        <v>.11</v>
      </c>
      <c r="O118" s="75" t="str">
        <f t="shared" si="36"/>
        <v>.03</v>
      </c>
      <c r="P118" s="75" t="str">
        <f t="shared" si="37"/>
        <v>2.5.11.03</v>
      </c>
    </row>
    <row r="119" spans="1:16" ht="15">
      <c r="A119" s="81">
        <v>251104</v>
      </c>
      <c r="B119" s="31" t="s">
        <v>216</v>
      </c>
      <c r="C119" s="32">
        <f>_xlfn.IFERROR(VLOOKUP(A119,Actual!$A$1:$Z$500,5,0),0)*-1</f>
        <v>170674979</v>
      </c>
      <c r="D119" s="32">
        <f>_xlfn.IFERROR(VLOOKUP(A119,Actual!$A$1:$Z$500,20,0),0)</f>
        <v>9461083</v>
      </c>
      <c r="E119" s="32">
        <f>_xlfn.IFERROR(VLOOKUP(A119,Actual!$A$1:$Z$500,21,0),0)</f>
        <v>12476587</v>
      </c>
      <c r="F119" s="32">
        <f t="shared" si="54"/>
        <v>173690483</v>
      </c>
      <c r="G119" s="33">
        <f t="shared" si="55"/>
        <v>173690483</v>
      </c>
      <c r="H119" s="33">
        <v>0</v>
      </c>
      <c r="I119" s="3">
        <f t="shared" si="32"/>
        <v>173690483</v>
      </c>
      <c r="J119" s="3">
        <f t="shared" si="41"/>
        <v>0</v>
      </c>
      <c r="L119" s="73" t="str">
        <f t="shared" si="33"/>
        <v>2</v>
      </c>
      <c r="M119" s="74" t="str">
        <f t="shared" si="34"/>
        <v>.5</v>
      </c>
      <c r="N119" s="75" t="str">
        <f t="shared" si="35"/>
        <v>.11</v>
      </c>
      <c r="O119" s="75" t="str">
        <f t="shared" si="36"/>
        <v>.04</v>
      </c>
      <c r="P119" s="75" t="str">
        <f t="shared" si="37"/>
        <v>2.5.11.04</v>
      </c>
    </row>
    <row r="120" spans="1:16" ht="15">
      <c r="A120" s="81">
        <v>251105</v>
      </c>
      <c r="B120" s="31" t="s">
        <v>217</v>
      </c>
      <c r="C120" s="32">
        <f>_xlfn.IFERROR(VLOOKUP(A120,Actual!$A$1:$Z$500,5,0),0)*-1</f>
        <v>118261520</v>
      </c>
      <c r="D120" s="32">
        <f>_xlfn.IFERROR(VLOOKUP(A120,Actual!$A$1:$Z$500,20,0),0)</f>
        <v>7095812</v>
      </c>
      <c r="E120" s="32">
        <f>_xlfn.IFERROR(VLOOKUP(A120,Actual!$A$1:$Z$500,21,0),0)</f>
        <v>8757187</v>
      </c>
      <c r="F120" s="32">
        <f t="shared" si="54"/>
        <v>119922895</v>
      </c>
      <c r="G120" s="33">
        <f t="shared" si="55"/>
        <v>119922895</v>
      </c>
      <c r="H120" s="33">
        <v>0</v>
      </c>
      <c r="I120" s="3">
        <f t="shared" si="32"/>
        <v>119922895</v>
      </c>
      <c r="J120" s="3">
        <f t="shared" si="41"/>
        <v>0</v>
      </c>
      <c r="L120" s="73" t="str">
        <f t="shared" si="33"/>
        <v>2</v>
      </c>
      <c r="M120" s="74" t="str">
        <f t="shared" si="34"/>
        <v>.5</v>
      </c>
      <c r="N120" s="75" t="str">
        <f t="shared" si="35"/>
        <v>.11</v>
      </c>
      <c r="O120" s="75" t="str">
        <f t="shared" si="36"/>
        <v>.05</v>
      </c>
      <c r="P120" s="75" t="str">
        <f t="shared" si="37"/>
        <v>2.5.11.05</v>
      </c>
    </row>
    <row r="121" spans="1:16" ht="15">
      <c r="A121" s="81">
        <v>251106</v>
      </c>
      <c r="B121" s="31" t="s">
        <v>218</v>
      </c>
      <c r="C121" s="32">
        <f>_xlfn.IFERROR(VLOOKUP(A121,Actual!$A$1:$Z$500,5,0),0)*-1</f>
        <v>13110092</v>
      </c>
      <c r="D121" s="32">
        <f>_xlfn.IFERROR(VLOOKUP(A121,Actual!$A$1:$Z$500,20,0),0)</f>
        <v>13201009</v>
      </c>
      <c r="E121" s="32">
        <f>_xlfn.IFERROR(VLOOKUP(A121,Actual!$A$1:$Z$500,21,0),0)</f>
        <v>90917</v>
      </c>
      <c r="F121" s="32">
        <f t="shared" si="54"/>
        <v>0</v>
      </c>
      <c r="G121" s="33">
        <f t="shared" si="55"/>
        <v>0</v>
      </c>
      <c r="H121" s="33">
        <v>0</v>
      </c>
      <c r="I121" s="3">
        <f t="shared" si="32"/>
        <v>0</v>
      </c>
      <c r="J121" s="3">
        <f t="shared" si="41"/>
        <v>0</v>
      </c>
      <c r="L121" s="73" t="str">
        <f t="shared" si="33"/>
        <v>2</v>
      </c>
      <c r="M121" s="74" t="str">
        <f t="shared" si="34"/>
        <v>.5</v>
      </c>
      <c r="N121" s="75" t="str">
        <f t="shared" si="35"/>
        <v>.11</v>
      </c>
      <c r="O121" s="75" t="str">
        <f t="shared" si="36"/>
        <v>.06</v>
      </c>
      <c r="P121" s="75" t="str">
        <f t="shared" si="37"/>
        <v>2.5.11.06</v>
      </c>
    </row>
    <row r="122" spans="1:16" ht="15">
      <c r="A122" s="81">
        <v>251107</v>
      </c>
      <c r="B122" s="31" t="s">
        <v>219</v>
      </c>
      <c r="C122" s="32">
        <f>_xlfn.IFERROR(VLOOKUP(A122,Actual!$A$1:$Z$500,5,0),0)*-1</f>
        <v>78777357</v>
      </c>
      <c r="D122" s="32">
        <f>_xlfn.IFERROR(VLOOKUP(A122,Actual!$A$1:$Z$500,20,0),0)</f>
        <v>0</v>
      </c>
      <c r="E122" s="32">
        <f>_xlfn.IFERROR(VLOOKUP(A122,Actual!$A$1:$Z$500,21,0),0)</f>
        <v>36190986</v>
      </c>
      <c r="F122" s="32">
        <f t="shared" si="54"/>
        <v>114968343</v>
      </c>
      <c r="G122" s="33">
        <f t="shared" si="55"/>
        <v>114968343</v>
      </c>
      <c r="H122" s="33">
        <v>0</v>
      </c>
      <c r="I122" s="3">
        <f t="shared" si="32"/>
        <v>114968343</v>
      </c>
      <c r="J122" s="3">
        <f t="shared" si="41"/>
        <v>0</v>
      </c>
      <c r="L122" s="73" t="str">
        <f t="shared" si="33"/>
        <v>2</v>
      </c>
      <c r="M122" s="74" t="str">
        <f t="shared" si="34"/>
        <v>.5</v>
      </c>
      <c r="N122" s="75" t="str">
        <f t="shared" si="35"/>
        <v>.11</v>
      </c>
      <c r="O122" s="75" t="str">
        <f t="shared" si="36"/>
        <v>.07</v>
      </c>
      <c r="P122" s="75" t="str">
        <f t="shared" si="37"/>
        <v>2.5.11.07</v>
      </c>
    </row>
    <row r="123" spans="1:16" ht="15">
      <c r="A123" s="81">
        <v>251109</v>
      </c>
      <c r="B123" s="31" t="s">
        <v>220</v>
      </c>
      <c r="C123" s="32">
        <f>_xlfn.IFERROR(VLOOKUP(A123,Actual!$A$1:$Z$500,5,0),0)*-1</f>
        <v>132738684</v>
      </c>
      <c r="D123" s="32">
        <f>_xlfn.IFERROR(VLOOKUP(A123,Actual!$A$1:$Z$500,20,0),0)</f>
        <v>479344</v>
      </c>
      <c r="E123" s="32">
        <f>_xlfn.IFERROR(VLOOKUP(A123,Actual!$A$1:$Z$500,21,0),0)</f>
        <v>5646594</v>
      </c>
      <c r="F123" s="32">
        <f t="shared" si="54"/>
        <v>137905934</v>
      </c>
      <c r="G123" s="33">
        <f t="shared" si="55"/>
        <v>137905934</v>
      </c>
      <c r="H123" s="33">
        <v>0</v>
      </c>
      <c r="I123" s="3">
        <f t="shared" si="32"/>
        <v>137905934</v>
      </c>
      <c r="J123" s="3">
        <f t="shared" si="41"/>
        <v>0</v>
      </c>
      <c r="L123" s="73" t="str">
        <f t="shared" si="33"/>
        <v>2</v>
      </c>
      <c r="M123" s="74" t="str">
        <f t="shared" si="34"/>
        <v>.5</v>
      </c>
      <c r="N123" s="75" t="str">
        <f t="shared" si="35"/>
        <v>.11</v>
      </c>
      <c r="O123" s="75" t="str">
        <f t="shared" si="36"/>
        <v>.09</v>
      </c>
      <c r="P123" s="75" t="str">
        <f t="shared" si="37"/>
        <v>2.5.11.09</v>
      </c>
    </row>
    <row r="124" spans="1:16" ht="15">
      <c r="A124" s="81">
        <v>251122</v>
      </c>
      <c r="B124" s="31" t="s">
        <v>186</v>
      </c>
      <c r="C124" s="32">
        <f>_xlfn.IFERROR(VLOOKUP(A124,Actual!$A$1:$Z$500,5,0),0)*-1</f>
        <v>0</v>
      </c>
      <c r="D124" s="32">
        <f>_xlfn.IFERROR(VLOOKUP(A124,Actual!$A$1:$Z$500,20,0),0)</f>
        <v>22592500</v>
      </c>
      <c r="E124" s="32">
        <f>_xlfn.IFERROR(VLOOKUP(A124,Actual!$A$1:$Z$500,21,0),0)</f>
        <v>22592500</v>
      </c>
      <c r="F124" s="32">
        <f t="shared" si="54"/>
        <v>0</v>
      </c>
      <c r="G124" s="33">
        <f t="shared" si="55"/>
        <v>0</v>
      </c>
      <c r="H124" s="33">
        <v>0</v>
      </c>
      <c r="I124" s="3">
        <f t="shared" si="32"/>
        <v>0</v>
      </c>
      <c r="J124" s="3">
        <f t="shared" si="41"/>
        <v>0</v>
      </c>
      <c r="L124" s="73" t="str">
        <f t="shared" si="33"/>
        <v>2</v>
      </c>
      <c r="M124" s="74" t="str">
        <f t="shared" si="34"/>
        <v>.5</v>
      </c>
      <c r="N124" s="75" t="str">
        <f t="shared" si="35"/>
        <v>.11</v>
      </c>
      <c r="O124" s="75" t="str">
        <f t="shared" si="36"/>
        <v>.22</v>
      </c>
      <c r="P124" s="75" t="str">
        <f t="shared" si="37"/>
        <v>2.5.11.22</v>
      </c>
    </row>
    <row r="125" spans="1:16" ht="15">
      <c r="A125" s="81">
        <v>251123</v>
      </c>
      <c r="B125" s="31" t="s">
        <v>187</v>
      </c>
      <c r="C125" s="32">
        <f>_xlfn.IFERROR(VLOOKUP(A125,Actual!$A$1:$Z$500,5,0),0)*-1</f>
        <v>0</v>
      </c>
      <c r="D125" s="32">
        <f>_xlfn.IFERROR(VLOOKUP(A125,Actual!$A$1:$Z$500,20,0),0)</f>
        <v>16002900</v>
      </c>
      <c r="E125" s="32">
        <f>_xlfn.IFERROR(VLOOKUP(A125,Actual!$A$1:$Z$500,21,0),0)</f>
        <v>16002900</v>
      </c>
      <c r="F125" s="42">
        <f t="shared" si="54"/>
        <v>0</v>
      </c>
      <c r="G125" s="43">
        <f t="shared" si="55"/>
        <v>0</v>
      </c>
      <c r="H125" s="43">
        <v>0</v>
      </c>
      <c r="I125" s="3">
        <f t="shared" si="32"/>
        <v>0</v>
      </c>
      <c r="J125" s="3">
        <f t="shared" si="41"/>
        <v>0</v>
      </c>
      <c r="L125" s="73" t="str">
        <f t="shared" si="33"/>
        <v>2</v>
      </c>
      <c r="M125" s="74" t="str">
        <f t="shared" si="34"/>
        <v>.5</v>
      </c>
      <c r="N125" s="75" t="str">
        <f t="shared" si="35"/>
        <v>.11</v>
      </c>
      <c r="O125" s="75" t="str">
        <f t="shared" si="36"/>
        <v>.23</v>
      </c>
      <c r="P125" s="75" t="str">
        <f t="shared" si="37"/>
        <v>2.5.11.23</v>
      </c>
    </row>
    <row r="126" spans="1:16" ht="30">
      <c r="A126" s="78">
        <v>2512</v>
      </c>
      <c r="B126" s="44" t="s">
        <v>221</v>
      </c>
      <c r="C126" s="45">
        <f aca="true" t="shared" si="56" ref="C126:H126">+C127</f>
        <v>80216018</v>
      </c>
      <c r="D126" s="45">
        <f t="shared" si="56"/>
        <v>0</v>
      </c>
      <c r="E126" s="45">
        <f t="shared" si="56"/>
        <v>0</v>
      </c>
      <c r="F126" s="45">
        <f t="shared" si="56"/>
        <v>80216018</v>
      </c>
      <c r="G126" s="45">
        <f t="shared" si="56"/>
        <v>0</v>
      </c>
      <c r="H126" s="45">
        <f t="shared" si="56"/>
        <v>80216018</v>
      </c>
      <c r="I126" s="3">
        <f t="shared" si="32"/>
        <v>80216018</v>
      </c>
      <c r="J126" s="3">
        <f t="shared" si="41"/>
        <v>0</v>
      </c>
      <c r="L126" s="73" t="str">
        <f t="shared" si="33"/>
        <v>2</v>
      </c>
      <c r="M126" s="74" t="str">
        <f t="shared" si="34"/>
        <v>.5</v>
      </c>
      <c r="N126" s="75" t="str">
        <f t="shared" si="35"/>
        <v>.12</v>
      </c>
      <c r="O126" s="75">
        <f t="shared" si="36"/>
      </c>
      <c r="P126" s="75" t="str">
        <f t="shared" si="37"/>
        <v>2.5.12</v>
      </c>
    </row>
    <row r="127" spans="1:16" ht="15">
      <c r="A127" s="81">
        <v>251290</v>
      </c>
      <c r="B127" s="31" t="s">
        <v>222</v>
      </c>
      <c r="C127" s="32">
        <f>_xlfn.IFERROR(VLOOKUP(A127,Actual!$A$1:$Z$500,5,0),0)*-1</f>
        <v>80216018</v>
      </c>
      <c r="D127" s="32">
        <f>_xlfn.IFERROR(VLOOKUP(A127,Actual!$A$1:$Z$500,20,0),0)</f>
        <v>0</v>
      </c>
      <c r="E127" s="32">
        <f>_xlfn.IFERROR(VLOOKUP(A127,Actual!$A$1:$Z$500,21,0),0)</f>
        <v>0</v>
      </c>
      <c r="F127" s="42">
        <f>+C127+E127-D127</f>
        <v>80216018</v>
      </c>
      <c r="G127" s="43">
        <v>0</v>
      </c>
      <c r="H127" s="43">
        <f>+F127</f>
        <v>80216018</v>
      </c>
      <c r="I127" s="3">
        <f t="shared" si="32"/>
        <v>80216018</v>
      </c>
      <c r="J127" s="3">
        <f t="shared" si="41"/>
        <v>0</v>
      </c>
      <c r="L127" s="73" t="str">
        <f t="shared" si="33"/>
        <v>2</v>
      </c>
      <c r="M127" s="74" t="str">
        <f t="shared" si="34"/>
        <v>.5</v>
      </c>
      <c r="N127" s="75" t="str">
        <f t="shared" si="35"/>
        <v>.12</v>
      </c>
      <c r="O127" s="75" t="str">
        <f t="shared" si="36"/>
        <v>.90</v>
      </c>
      <c r="P127" s="75" t="str">
        <f t="shared" si="37"/>
        <v>2.5.12.90</v>
      </c>
    </row>
    <row r="128" spans="1:16" s="39" customFormat="1" ht="15">
      <c r="A128" s="79">
        <v>27</v>
      </c>
      <c r="B128" s="35" t="s">
        <v>47</v>
      </c>
      <c r="C128" s="26">
        <f>+C129</f>
        <v>372795058</v>
      </c>
      <c r="D128" s="26">
        <f aca="true" t="shared" si="57" ref="D128:H132">+D129</f>
        <v>0</v>
      </c>
      <c r="E128" s="26">
        <f t="shared" si="57"/>
        <v>0</v>
      </c>
      <c r="F128" s="26">
        <f t="shared" si="57"/>
        <v>372795058</v>
      </c>
      <c r="G128" s="26">
        <f t="shared" si="57"/>
        <v>372795058</v>
      </c>
      <c r="H128" s="26">
        <f t="shared" si="57"/>
        <v>0</v>
      </c>
      <c r="I128" s="3">
        <f t="shared" si="32"/>
        <v>372795058</v>
      </c>
      <c r="J128" s="38">
        <f t="shared" si="41"/>
        <v>0</v>
      </c>
      <c r="L128" s="73" t="str">
        <f t="shared" si="33"/>
        <v>2</v>
      </c>
      <c r="M128" s="74" t="str">
        <f t="shared" si="34"/>
        <v>.7</v>
      </c>
      <c r="N128" s="75">
        <f t="shared" si="35"/>
      </c>
      <c r="O128" s="75">
        <f t="shared" si="36"/>
      </c>
      <c r="P128" s="75" t="str">
        <f t="shared" si="37"/>
        <v>2.7</v>
      </c>
    </row>
    <row r="129" spans="1:16" ht="15">
      <c r="A129" s="78">
        <v>2701</v>
      </c>
      <c r="B129" s="46" t="s">
        <v>223</v>
      </c>
      <c r="C129" s="45">
        <f>+C130</f>
        <v>372795058</v>
      </c>
      <c r="D129" s="45">
        <f t="shared" si="57"/>
        <v>0</v>
      </c>
      <c r="E129" s="45">
        <f t="shared" si="57"/>
        <v>0</v>
      </c>
      <c r="F129" s="45">
        <f t="shared" si="57"/>
        <v>372795058</v>
      </c>
      <c r="G129" s="45">
        <f t="shared" si="57"/>
        <v>372795058</v>
      </c>
      <c r="H129" s="45">
        <f t="shared" si="57"/>
        <v>0</v>
      </c>
      <c r="I129" s="3">
        <f t="shared" si="32"/>
        <v>372795058</v>
      </c>
      <c r="J129" s="3">
        <f t="shared" si="41"/>
        <v>0</v>
      </c>
      <c r="L129" s="73" t="str">
        <f t="shared" si="33"/>
        <v>2</v>
      </c>
      <c r="M129" s="74" t="str">
        <f t="shared" si="34"/>
        <v>.7</v>
      </c>
      <c r="N129" s="75" t="str">
        <f t="shared" si="35"/>
        <v>.01</v>
      </c>
      <c r="O129" s="75">
        <f t="shared" si="36"/>
      </c>
      <c r="P129" s="75" t="str">
        <f t="shared" si="37"/>
        <v>2.7.01</v>
      </c>
    </row>
    <row r="130" spans="1:16" ht="15">
      <c r="A130" s="81">
        <v>270105</v>
      </c>
      <c r="B130" s="31" t="s">
        <v>224</v>
      </c>
      <c r="C130" s="32">
        <f>_xlfn.IFERROR(VLOOKUP(A130,Actual!$A$1:$Z$500,5,0),0)*-1</f>
        <v>372795058</v>
      </c>
      <c r="D130" s="32">
        <f>_xlfn.IFERROR(VLOOKUP(A130,Actual!$A$1:$Z$500,20,0),0)</f>
        <v>0</v>
      </c>
      <c r="E130" s="32">
        <f>_xlfn.IFERROR(VLOOKUP(A130,Actual!$A$1:$Z$500,21,0),0)</f>
        <v>0</v>
      </c>
      <c r="F130" s="42">
        <f>+C130+E130-D130</f>
        <v>372795058</v>
      </c>
      <c r="G130" s="43">
        <f>+F130</f>
        <v>372795058</v>
      </c>
      <c r="H130" s="43">
        <v>0</v>
      </c>
      <c r="I130" s="3">
        <f t="shared" si="32"/>
        <v>372795058</v>
      </c>
      <c r="J130" s="3">
        <f t="shared" si="41"/>
        <v>0</v>
      </c>
      <c r="L130" s="73" t="str">
        <f t="shared" si="33"/>
        <v>2</v>
      </c>
      <c r="M130" s="74" t="str">
        <f t="shared" si="34"/>
        <v>.7</v>
      </c>
      <c r="N130" s="75" t="str">
        <f t="shared" si="35"/>
        <v>.01</v>
      </c>
      <c r="O130" s="75" t="str">
        <f t="shared" si="36"/>
        <v>.05</v>
      </c>
      <c r="P130" s="75" t="str">
        <f t="shared" si="37"/>
        <v>2.7.01.05</v>
      </c>
    </row>
    <row r="131" spans="1:16" s="39" customFormat="1" ht="15">
      <c r="A131" s="79">
        <v>29</v>
      </c>
      <c r="B131" s="35" t="s">
        <v>5</v>
      </c>
      <c r="C131" s="26">
        <f>+C132</f>
        <v>1011351990</v>
      </c>
      <c r="D131" s="26">
        <f t="shared" si="57"/>
        <v>103192744</v>
      </c>
      <c r="E131" s="26">
        <f t="shared" si="57"/>
        <v>92</v>
      </c>
      <c r="F131" s="26">
        <f t="shared" si="57"/>
        <v>908159338</v>
      </c>
      <c r="G131" s="26">
        <f t="shared" si="57"/>
        <v>908159338</v>
      </c>
      <c r="H131" s="26">
        <f t="shared" si="57"/>
        <v>0</v>
      </c>
      <c r="I131" s="3">
        <f>+G131+H131</f>
        <v>908159338</v>
      </c>
      <c r="J131" s="38">
        <f>+I131-F131</f>
        <v>0</v>
      </c>
      <c r="L131" s="73" t="str">
        <f>MID(A131,1,1)</f>
        <v>2</v>
      </c>
      <c r="M131" s="74" t="str">
        <f>IF(MID(A131,2,1)="","",CONCATENATE(".",MID(A131,2,1)))</f>
        <v>.9</v>
      </c>
      <c r="N131" s="75">
        <f>IF(MID(A131,3,2)="","",CONCATENATE(".",MID(A131,3,2)))</f>
      </c>
      <c r="O131" s="75">
        <f>IF(MID(A131,5,2)="","",CONCATENATE(".",MID(A131,5,2)))</f>
      </c>
      <c r="P131" s="75" t="str">
        <f>CONCATENATE(L131,M131,N131,O131)</f>
        <v>2.9</v>
      </c>
    </row>
    <row r="132" spans="1:16" ht="15">
      <c r="A132" s="78">
        <v>2902</v>
      </c>
      <c r="B132" s="46" t="s">
        <v>340</v>
      </c>
      <c r="C132" s="45">
        <f>+C133</f>
        <v>1011351990</v>
      </c>
      <c r="D132" s="45">
        <f t="shared" si="57"/>
        <v>103192744</v>
      </c>
      <c r="E132" s="45">
        <f t="shared" si="57"/>
        <v>92</v>
      </c>
      <c r="F132" s="45">
        <f t="shared" si="57"/>
        <v>908159338</v>
      </c>
      <c r="G132" s="45">
        <f t="shared" si="57"/>
        <v>908159338</v>
      </c>
      <c r="H132" s="45">
        <f t="shared" si="57"/>
        <v>0</v>
      </c>
      <c r="I132" s="3">
        <f>+G132+H132</f>
        <v>908159338</v>
      </c>
      <c r="J132" s="3">
        <f>+I132-F132</f>
        <v>0</v>
      </c>
      <c r="L132" s="73" t="str">
        <f>MID(A132,1,1)</f>
        <v>2</v>
      </c>
      <c r="M132" s="74" t="str">
        <f>IF(MID(A132,2,1)="","",CONCATENATE(".",MID(A132,2,1)))</f>
        <v>.9</v>
      </c>
      <c r="N132" s="75" t="str">
        <f>IF(MID(A132,3,2)="","",CONCATENATE(".",MID(A132,3,2)))</f>
        <v>.02</v>
      </c>
      <c r="O132" s="75">
        <f>IF(MID(A132,5,2)="","",CONCATENATE(".",MID(A132,5,2)))</f>
      </c>
      <c r="P132" s="75" t="str">
        <f>CONCATENATE(L132,M132,N132,O132)</f>
        <v>2.9.02</v>
      </c>
    </row>
    <row r="133" spans="1:16" ht="15">
      <c r="A133" s="81">
        <v>290201</v>
      </c>
      <c r="B133" s="31" t="s">
        <v>174</v>
      </c>
      <c r="C133" s="32">
        <f>_xlfn.IFERROR(VLOOKUP(A133,Actual!$A$1:$Z$500,5,0),0)*-1</f>
        <v>1011351990</v>
      </c>
      <c r="D133" s="32">
        <f>_xlfn.IFERROR(VLOOKUP(A133,Actual!$A$1:$Z$500,20,0),0)</f>
        <v>103192744</v>
      </c>
      <c r="E133" s="32">
        <f>_xlfn.IFERROR(VLOOKUP(A133,Actual!$A$1:$Z$500,21,0),0)</f>
        <v>92</v>
      </c>
      <c r="F133" s="42">
        <f>+C133+E133-D133</f>
        <v>908159338</v>
      </c>
      <c r="G133" s="43">
        <f>+F133</f>
        <v>908159338</v>
      </c>
      <c r="H133" s="43">
        <v>0</v>
      </c>
      <c r="I133" s="3">
        <f>+G133+H133</f>
        <v>908159338</v>
      </c>
      <c r="J133" s="3">
        <f>+I133-F133</f>
        <v>0</v>
      </c>
      <c r="L133" s="73" t="str">
        <f>MID(A133,1,1)</f>
        <v>2</v>
      </c>
      <c r="M133" s="74" t="str">
        <f>IF(MID(A133,2,1)="","",CONCATENATE(".",MID(A133,2,1)))</f>
        <v>.9</v>
      </c>
      <c r="N133" s="75" t="str">
        <f>IF(MID(A133,3,2)="","",CONCATENATE(".",MID(A133,3,2)))</f>
        <v>.02</v>
      </c>
      <c r="O133" s="75" t="str">
        <f>IF(MID(A133,5,2)="","",CONCATENATE(".",MID(A133,5,2)))</f>
        <v>.01</v>
      </c>
      <c r="P133" s="75" t="str">
        <f>CONCATENATE(L133,M133,N133,O133)</f>
        <v>2.9.02.01</v>
      </c>
    </row>
    <row r="134" spans="1:16" ht="21.75" customHeight="1">
      <c r="A134" s="82">
        <v>3</v>
      </c>
      <c r="B134" s="28" t="s">
        <v>53</v>
      </c>
      <c r="C134" s="37">
        <f aca="true" t="shared" si="58" ref="C134:H134">+C135</f>
        <v>203444243708</v>
      </c>
      <c r="D134" s="37">
        <f t="shared" si="58"/>
        <v>0</v>
      </c>
      <c r="E134" s="37">
        <f t="shared" si="58"/>
        <v>0</v>
      </c>
      <c r="F134" s="37">
        <f t="shared" si="58"/>
        <v>203444243708</v>
      </c>
      <c r="G134" s="37">
        <f t="shared" si="58"/>
        <v>0</v>
      </c>
      <c r="H134" s="37">
        <f t="shared" si="58"/>
        <v>203444243708</v>
      </c>
      <c r="I134" s="3">
        <f t="shared" si="32"/>
        <v>203444243708</v>
      </c>
      <c r="J134" s="3">
        <f t="shared" si="41"/>
        <v>0</v>
      </c>
      <c r="L134" s="73" t="str">
        <f t="shared" si="33"/>
        <v>3</v>
      </c>
      <c r="M134" s="74">
        <f t="shared" si="34"/>
      </c>
      <c r="N134" s="75">
        <f t="shared" si="35"/>
      </c>
      <c r="O134" s="75">
        <f t="shared" si="36"/>
      </c>
      <c r="P134" s="75" t="str">
        <f t="shared" si="37"/>
        <v>3</v>
      </c>
    </row>
    <row r="135" spans="1:16" ht="15">
      <c r="A135" s="79">
        <v>31</v>
      </c>
      <c r="B135" s="35" t="s">
        <v>225</v>
      </c>
      <c r="C135" s="26">
        <f aca="true" t="shared" si="59" ref="C135:H135">+C136+C138+C141</f>
        <v>203444243708</v>
      </c>
      <c r="D135" s="26">
        <f t="shared" si="59"/>
        <v>0</v>
      </c>
      <c r="E135" s="26">
        <f t="shared" si="59"/>
        <v>0</v>
      </c>
      <c r="F135" s="26">
        <f t="shared" si="59"/>
        <v>203444243708</v>
      </c>
      <c r="G135" s="26">
        <f t="shared" si="59"/>
        <v>0</v>
      </c>
      <c r="H135" s="26">
        <f t="shared" si="59"/>
        <v>203444243708</v>
      </c>
      <c r="I135" s="3">
        <f t="shared" si="32"/>
        <v>203444243708</v>
      </c>
      <c r="J135" s="3">
        <f t="shared" si="41"/>
        <v>0</v>
      </c>
      <c r="L135" s="73" t="str">
        <f t="shared" si="33"/>
        <v>3</v>
      </c>
      <c r="M135" s="74" t="str">
        <f t="shared" si="34"/>
        <v>.1</v>
      </c>
      <c r="N135" s="75">
        <f t="shared" si="35"/>
      </c>
      <c r="O135" s="75">
        <f t="shared" si="36"/>
      </c>
      <c r="P135" s="75" t="str">
        <f t="shared" si="37"/>
        <v>3.1</v>
      </c>
    </row>
    <row r="136" spans="1:16" ht="15">
      <c r="A136" s="80">
        <v>3105</v>
      </c>
      <c r="B136" s="28" t="s">
        <v>226</v>
      </c>
      <c r="C136" s="37">
        <f aca="true" t="shared" si="60" ref="C136:H136">+C137</f>
        <v>7013250380</v>
      </c>
      <c r="D136" s="37">
        <f t="shared" si="60"/>
        <v>0</v>
      </c>
      <c r="E136" s="37">
        <f t="shared" si="60"/>
        <v>0</v>
      </c>
      <c r="F136" s="37">
        <f t="shared" si="60"/>
        <v>7013250380</v>
      </c>
      <c r="G136" s="37">
        <f t="shared" si="60"/>
        <v>0</v>
      </c>
      <c r="H136" s="37">
        <f t="shared" si="60"/>
        <v>7013250380</v>
      </c>
      <c r="I136" s="3">
        <f t="shared" si="32"/>
        <v>7013250380</v>
      </c>
      <c r="J136" s="3">
        <f t="shared" si="41"/>
        <v>0</v>
      </c>
      <c r="L136" s="73" t="str">
        <f t="shared" si="33"/>
        <v>3</v>
      </c>
      <c r="M136" s="74" t="str">
        <f t="shared" si="34"/>
        <v>.1</v>
      </c>
      <c r="N136" s="75" t="str">
        <f t="shared" si="35"/>
        <v>.05</v>
      </c>
      <c r="O136" s="75">
        <f t="shared" si="36"/>
      </c>
      <c r="P136" s="75" t="str">
        <f t="shared" si="37"/>
        <v>3.1.05</v>
      </c>
    </row>
    <row r="137" spans="1:16" ht="15">
      <c r="A137" s="81">
        <v>310506</v>
      </c>
      <c r="B137" s="31" t="s">
        <v>227</v>
      </c>
      <c r="C137" s="32">
        <f>_xlfn.IFERROR(VLOOKUP(A137,Actual!$A$1:$Z$500,5,0),0)*-1</f>
        <v>7013250380</v>
      </c>
      <c r="D137" s="32">
        <f>_xlfn.IFERROR(VLOOKUP(A137,Actual!$A$1:$Z$500,20,0),0)</f>
        <v>0</v>
      </c>
      <c r="E137" s="32">
        <f>_xlfn.IFERROR(VLOOKUP(A137,Actual!$A$1:$Z$500,21,0),0)</f>
        <v>0</v>
      </c>
      <c r="F137" s="32">
        <f>+C137+E137-D137</f>
        <v>7013250380</v>
      </c>
      <c r="G137" s="33">
        <v>0</v>
      </c>
      <c r="H137" s="33">
        <f>+F137</f>
        <v>7013250380</v>
      </c>
      <c r="I137" s="3">
        <f t="shared" si="32"/>
        <v>7013250380</v>
      </c>
      <c r="J137" s="3">
        <f t="shared" si="41"/>
        <v>0</v>
      </c>
      <c r="L137" s="73" t="str">
        <f t="shared" si="33"/>
        <v>3</v>
      </c>
      <c r="M137" s="74" t="str">
        <f t="shared" si="34"/>
        <v>.1</v>
      </c>
      <c r="N137" s="75" t="str">
        <f t="shared" si="35"/>
        <v>.05</v>
      </c>
      <c r="O137" s="75" t="str">
        <f t="shared" si="36"/>
        <v>.06</v>
      </c>
      <c r="P137" s="75" t="str">
        <f t="shared" si="37"/>
        <v>3.1.05.06</v>
      </c>
    </row>
    <row r="138" spans="1:16" ht="15">
      <c r="A138" s="80">
        <v>3109</v>
      </c>
      <c r="B138" s="36" t="s">
        <v>58</v>
      </c>
      <c r="C138" s="37">
        <f aca="true" t="shared" si="61" ref="C138:H138">+C139+C140</f>
        <v>196430993328</v>
      </c>
      <c r="D138" s="37">
        <f t="shared" si="61"/>
        <v>0</v>
      </c>
      <c r="E138" s="37">
        <f t="shared" si="61"/>
        <v>0</v>
      </c>
      <c r="F138" s="37">
        <f t="shared" si="61"/>
        <v>196430993328</v>
      </c>
      <c r="G138" s="37">
        <f t="shared" si="61"/>
        <v>0</v>
      </c>
      <c r="H138" s="37">
        <f t="shared" si="61"/>
        <v>196430993328</v>
      </c>
      <c r="I138" s="3">
        <f t="shared" si="32"/>
        <v>196430993328</v>
      </c>
      <c r="J138" s="3">
        <f t="shared" si="41"/>
        <v>0</v>
      </c>
      <c r="L138" s="73" t="str">
        <f t="shared" si="33"/>
        <v>3</v>
      </c>
      <c r="M138" s="74" t="str">
        <f t="shared" si="34"/>
        <v>.1</v>
      </c>
      <c r="N138" s="75" t="str">
        <f t="shared" si="35"/>
        <v>.09</v>
      </c>
      <c r="O138" s="75">
        <f t="shared" si="36"/>
      </c>
      <c r="P138" s="75" t="str">
        <f t="shared" si="37"/>
        <v>3.1.09</v>
      </c>
    </row>
    <row r="139" spans="1:16" ht="15">
      <c r="A139" s="81">
        <v>310901</v>
      </c>
      <c r="B139" s="31" t="s">
        <v>228</v>
      </c>
      <c r="C139" s="32">
        <f>_xlfn.IFERROR(VLOOKUP(A139,Actual!$A$1:$Z$500,5,0),0)*-1</f>
        <v>198995616046</v>
      </c>
      <c r="D139" s="32">
        <f>_xlfn.IFERROR(VLOOKUP(A139,Actual!$A$1:$Z$500,20,0),0)+_xlfn.IFERROR(VLOOKUP(311001,Actual!$A$1:$Z$500,20,0),0)</f>
        <v>0</v>
      </c>
      <c r="E139" s="32">
        <f>_xlfn.IFERROR(VLOOKUP(A139,Actual!$A$1:$Z$500,21,0),0)+_xlfn.IFERROR(VLOOKUP(311001,Actual!$A$1:$Z$500,21,0),0)</f>
        <v>0</v>
      </c>
      <c r="F139" s="32">
        <f>+C139+E139-D139</f>
        <v>198995616046</v>
      </c>
      <c r="G139" s="33">
        <v>0</v>
      </c>
      <c r="H139" s="33">
        <f>+F139</f>
        <v>198995616046</v>
      </c>
      <c r="I139" s="3">
        <f t="shared" si="32"/>
        <v>198995616046</v>
      </c>
      <c r="J139" s="3">
        <f t="shared" si="41"/>
        <v>0</v>
      </c>
      <c r="L139" s="73" t="str">
        <f t="shared" si="33"/>
        <v>3</v>
      </c>
      <c r="M139" s="74" t="str">
        <f t="shared" si="34"/>
        <v>.1</v>
      </c>
      <c r="N139" s="75" t="str">
        <f t="shared" si="35"/>
        <v>.09</v>
      </c>
      <c r="O139" s="75" t="str">
        <f t="shared" si="36"/>
        <v>.01</v>
      </c>
      <c r="P139" s="75" t="str">
        <f t="shared" si="37"/>
        <v>3.1.09.01</v>
      </c>
    </row>
    <row r="140" spans="1:16" ht="15">
      <c r="A140" s="81">
        <v>310902</v>
      </c>
      <c r="B140" s="31" t="s">
        <v>229</v>
      </c>
      <c r="C140" s="32">
        <f>_xlfn.IFERROR(VLOOKUP(A140,Actual!$A$1:$Z$500,5,0),0)*-1</f>
        <v>-2564622718</v>
      </c>
      <c r="D140" s="32">
        <f>_xlfn.IFERROR(VLOOKUP(A140,Actual!$A$1:$Z$500,20,0),0)+_xlfn.IFERROR(VLOOKUP(311002,Actual!$A$1:$Z$500,20,0),0)</f>
        <v>0</v>
      </c>
      <c r="E140" s="32">
        <f>_xlfn.IFERROR(VLOOKUP(A140,Actual!$A$1:$Z$500,21,0),0)+_xlfn.IFERROR(VLOOKUP(311002,Actual!$A$1:$Z$500,21,0),0)</f>
        <v>0</v>
      </c>
      <c r="F140" s="32">
        <f>+C140+E140-D140</f>
        <v>-2564622718</v>
      </c>
      <c r="G140" s="33">
        <v>0</v>
      </c>
      <c r="H140" s="33">
        <f>+F140</f>
        <v>-2564622718</v>
      </c>
      <c r="I140" s="3">
        <f t="shared" si="32"/>
        <v>-2564622718</v>
      </c>
      <c r="J140" s="3">
        <f t="shared" si="41"/>
        <v>0</v>
      </c>
      <c r="L140" s="73" t="str">
        <f t="shared" si="33"/>
        <v>3</v>
      </c>
      <c r="M140" s="74" t="str">
        <f t="shared" si="34"/>
        <v>.1</v>
      </c>
      <c r="N140" s="75" t="str">
        <f t="shared" si="35"/>
        <v>.09</v>
      </c>
      <c r="O140" s="75" t="str">
        <f t="shared" si="36"/>
        <v>.02</v>
      </c>
      <c r="P140" s="75" t="str">
        <f t="shared" si="37"/>
        <v>3.1.09.02</v>
      </c>
    </row>
    <row r="141" spans="1:16" ht="32.25" customHeight="1">
      <c r="A141" s="80">
        <v>3145</v>
      </c>
      <c r="B141" s="36" t="s">
        <v>230</v>
      </c>
      <c r="C141" s="37">
        <f aca="true" t="shared" si="62" ref="C141:H141">SUM(C142:C146)</f>
        <v>0</v>
      </c>
      <c r="D141" s="37">
        <f t="shared" si="62"/>
        <v>0</v>
      </c>
      <c r="E141" s="37">
        <f t="shared" si="62"/>
        <v>0</v>
      </c>
      <c r="F141" s="37">
        <f t="shared" si="62"/>
        <v>0</v>
      </c>
      <c r="G141" s="37">
        <f t="shared" si="62"/>
        <v>0</v>
      </c>
      <c r="H141" s="37">
        <f t="shared" si="62"/>
        <v>0</v>
      </c>
      <c r="I141" s="3">
        <f t="shared" si="32"/>
        <v>0</v>
      </c>
      <c r="J141" s="3">
        <f t="shared" si="41"/>
        <v>0</v>
      </c>
      <c r="L141" s="73" t="str">
        <f t="shared" si="33"/>
        <v>3</v>
      </c>
      <c r="M141" s="74" t="str">
        <f t="shared" si="34"/>
        <v>.1</v>
      </c>
      <c r="N141" s="75" t="str">
        <f t="shared" si="35"/>
        <v>.45</v>
      </c>
      <c r="O141" s="75">
        <f t="shared" si="36"/>
      </c>
      <c r="P141" s="75" t="str">
        <f t="shared" si="37"/>
        <v>3.1.45</v>
      </c>
    </row>
    <row r="142" spans="1:16" ht="15">
      <c r="A142" s="81">
        <v>314506</v>
      </c>
      <c r="B142" s="31" t="s">
        <v>231</v>
      </c>
      <c r="C142" s="32">
        <f>_xlfn.IFERROR(VLOOKUP(A142,Actual!$A$1:$Z$500,5,0),0)*-1</f>
        <v>0</v>
      </c>
      <c r="D142" s="32">
        <f>_xlfn.IFERROR(VLOOKUP(A142,Actual!$A$1:$Z$500,20,0),0)</f>
        <v>0</v>
      </c>
      <c r="E142" s="32">
        <f>_xlfn.IFERROR(VLOOKUP(A142,Actual!$A$1:$Z$500,21,0),0)</f>
        <v>0</v>
      </c>
      <c r="F142" s="42">
        <f>+C142+E142-D142</f>
        <v>0</v>
      </c>
      <c r="G142" s="43">
        <v>0</v>
      </c>
      <c r="H142" s="43">
        <f>+F142</f>
        <v>0</v>
      </c>
      <c r="I142" s="3">
        <f t="shared" si="32"/>
        <v>0</v>
      </c>
      <c r="J142" s="3">
        <f t="shared" si="41"/>
        <v>0</v>
      </c>
      <c r="L142" s="73" t="str">
        <f t="shared" si="33"/>
        <v>3</v>
      </c>
      <c r="M142" s="74" t="str">
        <f t="shared" si="34"/>
        <v>.1</v>
      </c>
      <c r="N142" s="75" t="str">
        <f t="shared" si="35"/>
        <v>.45</v>
      </c>
      <c r="O142" s="75" t="str">
        <f t="shared" si="36"/>
        <v>.06</v>
      </c>
      <c r="P142" s="75" t="str">
        <f t="shared" si="37"/>
        <v>3.1.45.06</v>
      </c>
    </row>
    <row r="143" spans="1:16" ht="15">
      <c r="A143" s="81">
        <v>314512</v>
      </c>
      <c r="B143" s="31" t="s">
        <v>232</v>
      </c>
      <c r="C143" s="32">
        <f>_xlfn.IFERROR(VLOOKUP(A143,Actual!$A$1:$Z$500,5,0),0)*-1</f>
        <v>0</v>
      </c>
      <c r="D143" s="32">
        <f>_xlfn.IFERROR(VLOOKUP(A143,Actual!$A$1:$Z$500,20,0),0)</f>
        <v>0</v>
      </c>
      <c r="E143" s="32">
        <f>_xlfn.IFERROR(VLOOKUP(A143,Actual!$A$1:$Z$500,21,0),0)</f>
        <v>0</v>
      </c>
      <c r="F143" s="42">
        <f>+C143+E143-D143</f>
        <v>0</v>
      </c>
      <c r="G143" s="43">
        <v>0</v>
      </c>
      <c r="H143" s="43">
        <f>+F143</f>
        <v>0</v>
      </c>
      <c r="I143" s="3">
        <f t="shared" si="32"/>
        <v>0</v>
      </c>
      <c r="J143" s="3">
        <f t="shared" si="41"/>
        <v>0</v>
      </c>
      <c r="L143" s="73" t="str">
        <f t="shared" si="33"/>
        <v>3</v>
      </c>
      <c r="M143" s="74" t="str">
        <f t="shared" si="34"/>
        <v>.1</v>
      </c>
      <c r="N143" s="75" t="str">
        <f t="shared" si="35"/>
        <v>.45</v>
      </c>
      <c r="O143" s="75" t="str">
        <f t="shared" si="36"/>
        <v>.12</v>
      </c>
      <c r="P143" s="75" t="str">
        <f t="shared" si="37"/>
        <v>3.1.45.12</v>
      </c>
    </row>
    <row r="144" spans="1:16" ht="15">
      <c r="A144" s="81">
        <v>314516</v>
      </c>
      <c r="B144" s="31" t="s">
        <v>233</v>
      </c>
      <c r="C144" s="32">
        <f>_xlfn.IFERROR(VLOOKUP(A144,Actual!$A$1:$Z$500,5,0),0)*-1</f>
        <v>0</v>
      </c>
      <c r="D144" s="32">
        <f>_xlfn.IFERROR(VLOOKUP(A144,Actual!$A$1:$Z$500,20,0),0)</f>
        <v>0</v>
      </c>
      <c r="E144" s="32">
        <f>_xlfn.IFERROR(VLOOKUP(A144,Actual!$A$1:$Z$500,21,0),0)</f>
        <v>0</v>
      </c>
      <c r="F144" s="42">
        <f>+C144+E144-D144</f>
        <v>0</v>
      </c>
      <c r="G144" s="43">
        <v>0</v>
      </c>
      <c r="H144" s="43">
        <f>+F144</f>
        <v>0</v>
      </c>
      <c r="I144" s="3">
        <f t="shared" si="32"/>
        <v>0</v>
      </c>
      <c r="J144" s="3">
        <f t="shared" si="41"/>
        <v>0</v>
      </c>
      <c r="L144" s="73" t="str">
        <f t="shared" si="33"/>
        <v>3</v>
      </c>
      <c r="M144" s="74" t="str">
        <f t="shared" si="34"/>
        <v>.1</v>
      </c>
      <c r="N144" s="75" t="str">
        <f t="shared" si="35"/>
        <v>.45</v>
      </c>
      <c r="O144" s="75" t="str">
        <f t="shared" si="36"/>
        <v>.16</v>
      </c>
      <c r="P144" s="75" t="str">
        <f t="shared" si="37"/>
        <v>3.1.45.16</v>
      </c>
    </row>
    <row r="145" spans="1:16" ht="15">
      <c r="A145" s="81">
        <v>314518</v>
      </c>
      <c r="B145" s="31" t="s">
        <v>234</v>
      </c>
      <c r="C145" s="32">
        <f>_xlfn.IFERROR(VLOOKUP(A145,Actual!$A$1:$Z$500,5,0),0)*-1</f>
        <v>0</v>
      </c>
      <c r="D145" s="32">
        <f>_xlfn.IFERROR(VLOOKUP(A145,Actual!$A$1:$Z$500,20,0),0)</f>
        <v>0</v>
      </c>
      <c r="E145" s="32">
        <f>_xlfn.IFERROR(VLOOKUP(A145,Actual!$A$1:$Z$500,21,0),0)</f>
        <v>0</v>
      </c>
      <c r="F145" s="42">
        <f>+C145+E145-D145</f>
        <v>0</v>
      </c>
      <c r="G145" s="43">
        <v>0</v>
      </c>
      <c r="H145" s="43">
        <f>+F145</f>
        <v>0</v>
      </c>
      <c r="I145" s="3">
        <f t="shared" si="32"/>
        <v>0</v>
      </c>
      <c r="J145" s="3">
        <f t="shared" si="41"/>
        <v>0</v>
      </c>
      <c r="L145" s="73" t="str">
        <f t="shared" si="33"/>
        <v>3</v>
      </c>
      <c r="M145" s="74" t="str">
        <f t="shared" si="34"/>
        <v>.1</v>
      </c>
      <c r="N145" s="75" t="str">
        <f t="shared" si="35"/>
        <v>.45</v>
      </c>
      <c r="O145" s="75" t="str">
        <f t="shared" si="36"/>
        <v>.18</v>
      </c>
      <c r="P145" s="75" t="str">
        <f t="shared" si="37"/>
        <v>3.1.45.18</v>
      </c>
    </row>
    <row r="146" spans="1:16" ht="15">
      <c r="A146" s="81">
        <v>314590</v>
      </c>
      <c r="B146" s="31" t="s">
        <v>235</v>
      </c>
      <c r="C146" s="32">
        <f>_xlfn.IFERROR(VLOOKUP(A146,Actual!$A$1:$Z$500,5,0),0)*-1</f>
        <v>0</v>
      </c>
      <c r="D146" s="32">
        <f>_xlfn.IFERROR(VLOOKUP(A146,Actual!$A$1:$Z$500,20,0),0)</f>
        <v>0</v>
      </c>
      <c r="E146" s="32">
        <f>_xlfn.IFERROR(VLOOKUP(A146,Actual!$A$1:$Z$500,21,0),0)</f>
        <v>0</v>
      </c>
      <c r="F146" s="42">
        <f>+C146+E146-D146</f>
        <v>0</v>
      </c>
      <c r="G146" s="43">
        <v>0</v>
      </c>
      <c r="H146" s="43">
        <f>+F146</f>
        <v>0</v>
      </c>
      <c r="I146" s="3">
        <f t="shared" si="32"/>
        <v>0</v>
      </c>
      <c r="J146" s="3">
        <f t="shared" si="41"/>
        <v>0</v>
      </c>
      <c r="L146" s="73" t="str">
        <f t="shared" si="33"/>
        <v>3</v>
      </c>
      <c r="M146" s="74" t="str">
        <f t="shared" si="34"/>
        <v>.1</v>
      </c>
      <c r="N146" s="75" t="str">
        <f t="shared" si="35"/>
        <v>.45</v>
      </c>
      <c r="O146" s="75" t="str">
        <f t="shared" si="36"/>
        <v>.90</v>
      </c>
      <c r="P146" s="75" t="str">
        <f t="shared" si="37"/>
        <v>3.1.45.90</v>
      </c>
    </row>
    <row r="147" spans="1:16" ht="24" customHeight="1">
      <c r="A147" s="83">
        <v>4</v>
      </c>
      <c r="B147" s="47" t="s">
        <v>236</v>
      </c>
      <c r="C147" s="26">
        <f aca="true" t="shared" si="63" ref="C147:H147">+C148+C151+C154+C158</f>
        <v>7621838832</v>
      </c>
      <c r="D147" s="26">
        <f t="shared" si="63"/>
        <v>0</v>
      </c>
      <c r="E147" s="26">
        <f t="shared" si="63"/>
        <v>1113459645</v>
      </c>
      <c r="F147" s="26">
        <f t="shared" si="63"/>
        <v>8735298477</v>
      </c>
      <c r="G147" s="26">
        <f t="shared" si="63"/>
        <v>0</v>
      </c>
      <c r="H147" s="26">
        <f t="shared" si="63"/>
        <v>8735298477</v>
      </c>
      <c r="I147" s="3">
        <f aca="true" t="shared" si="64" ref="I147:I213">+G147+H147</f>
        <v>8735298477</v>
      </c>
      <c r="J147" s="3">
        <f t="shared" si="41"/>
        <v>0</v>
      </c>
      <c r="L147" s="73" t="str">
        <f aca="true" t="shared" si="65" ref="L147:L213">MID(A147,1,1)</f>
        <v>4</v>
      </c>
      <c r="M147" s="74">
        <f aca="true" t="shared" si="66" ref="M147:M213">IF(MID(A147,2,1)="","",CONCATENATE(".",MID(A147,2,1)))</f>
      </c>
      <c r="N147" s="75">
        <f aca="true" t="shared" si="67" ref="N147:N213">IF(MID(A147,3,2)="","",CONCATENATE(".",MID(A147,3,2)))</f>
      </c>
      <c r="O147" s="75">
        <f aca="true" t="shared" si="68" ref="O147:O213">IF(MID(A147,5,2)="","",CONCATENATE(".",MID(A147,5,2)))</f>
      </c>
      <c r="P147" s="75" t="str">
        <f aca="true" t="shared" si="69" ref="P147:P213">CONCATENATE(L147,M147,N147,O147)</f>
        <v>4</v>
      </c>
    </row>
    <row r="148" spans="1:16" ht="15">
      <c r="A148" s="84">
        <v>41</v>
      </c>
      <c r="B148" s="48" t="s">
        <v>71</v>
      </c>
      <c r="C148" s="45">
        <f>+C149</f>
        <v>0</v>
      </c>
      <c r="D148" s="45">
        <f aca="true" t="shared" si="70" ref="D148:H152">+D149</f>
        <v>0</v>
      </c>
      <c r="E148" s="45">
        <f t="shared" si="70"/>
        <v>0</v>
      </c>
      <c r="F148" s="45">
        <f t="shared" si="70"/>
        <v>0</v>
      </c>
      <c r="G148" s="45">
        <f t="shared" si="70"/>
        <v>0</v>
      </c>
      <c r="H148" s="45">
        <f t="shared" si="70"/>
        <v>0</v>
      </c>
      <c r="I148" s="3">
        <f t="shared" si="64"/>
        <v>0</v>
      </c>
      <c r="J148" s="3">
        <f t="shared" si="41"/>
        <v>0</v>
      </c>
      <c r="L148" s="73" t="str">
        <f t="shared" si="65"/>
        <v>4</v>
      </c>
      <c r="M148" s="74" t="str">
        <f t="shared" si="66"/>
        <v>.1</v>
      </c>
      <c r="N148" s="75">
        <f t="shared" si="67"/>
      </c>
      <c r="O148" s="75">
        <f t="shared" si="68"/>
      </c>
      <c r="P148" s="75" t="str">
        <f t="shared" si="69"/>
        <v>4.1</v>
      </c>
    </row>
    <row r="149" spans="1:16" ht="15">
      <c r="A149" s="85">
        <v>4110</v>
      </c>
      <c r="B149" s="49" t="s">
        <v>72</v>
      </c>
      <c r="C149" s="37">
        <f>+C150</f>
        <v>0</v>
      </c>
      <c r="D149" s="37">
        <f t="shared" si="70"/>
        <v>0</v>
      </c>
      <c r="E149" s="37">
        <f t="shared" si="70"/>
        <v>0</v>
      </c>
      <c r="F149" s="37">
        <f t="shared" si="70"/>
        <v>0</v>
      </c>
      <c r="G149" s="37">
        <f t="shared" si="70"/>
        <v>0</v>
      </c>
      <c r="H149" s="37">
        <f t="shared" si="70"/>
        <v>0</v>
      </c>
      <c r="I149" s="3">
        <f t="shared" si="64"/>
        <v>0</v>
      </c>
      <c r="J149" s="3">
        <f t="shared" si="41"/>
        <v>0</v>
      </c>
      <c r="L149" s="73" t="str">
        <f t="shared" si="65"/>
        <v>4</v>
      </c>
      <c r="M149" s="74" t="str">
        <f t="shared" si="66"/>
        <v>.1</v>
      </c>
      <c r="N149" s="75" t="str">
        <f t="shared" si="67"/>
        <v>.10</v>
      </c>
      <c r="O149" s="75">
        <f t="shared" si="68"/>
      </c>
      <c r="P149" s="75" t="str">
        <f t="shared" si="69"/>
        <v>4.1.10</v>
      </c>
    </row>
    <row r="150" spans="1:16" ht="29.25">
      <c r="A150" s="86">
        <v>411090</v>
      </c>
      <c r="B150" s="50" t="s">
        <v>237</v>
      </c>
      <c r="C150" s="32">
        <f>_xlfn.IFERROR(VLOOKUP(A150,Actual!$A$1:$Z$500,5,0),0)*-1</f>
        <v>0</v>
      </c>
      <c r="D150" s="32">
        <f>_xlfn.IFERROR(VLOOKUP(A150,Actual!$A$1:$Z$500,20,0),0)</f>
        <v>0</v>
      </c>
      <c r="E150" s="32">
        <f>_xlfn.IFERROR(VLOOKUP(A150,Actual!$A$1:$Z$500,21,0),0)</f>
        <v>0</v>
      </c>
      <c r="F150" s="42">
        <f>+C150+E150-D150</f>
        <v>0</v>
      </c>
      <c r="G150" s="43">
        <v>0</v>
      </c>
      <c r="H150" s="43">
        <f>+F150</f>
        <v>0</v>
      </c>
      <c r="I150" s="3">
        <f t="shared" si="64"/>
        <v>0</v>
      </c>
      <c r="J150" s="3">
        <f aca="true" t="shared" si="71" ref="J150:J216">+I150-F150</f>
        <v>0</v>
      </c>
      <c r="L150" s="73" t="str">
        <f t="shared" si="65"/>
        <v>4</v>
      </c>
      <c r="M150" s="74" t="str">
        <f t="shared" si="66"/>
        <v>.1</v>
      </c>
      <c r="N150" s="75" t="str">
        <f t="shared" si="67"/>
        <v>.10</v>
      </c>
      <c r="O150" s="75" t="str">
        <f t="shared" si="68"/>
        <v>.90</v>
      </c>
      <c r="P150" s="75" t="str">
        <f t="shared" si="69"/>
        <v>4.1.10.90</v>
      </c>
    </row>
    <row r="151" spans="1:16" ht="15">
      <c r="A151" s="84">
        <v>44</v>
      </c>
      <c r="B151" s="48" t="s">
        <v>344</v>
      </c>
      <c r="C151" s="45">
        <f>+C152</f>
        <v>0</v>
      </c>
      <c r="D151" s="45">
        <f t="shared" si="70"/>
        <v>0</v>
      </c>
      <c r="E151" s="45">
        <f t="shared" si="70"/>
        <v>0</v>
      </c>
      <c r="F151" s="45">
        <f t="shared" si="70"/>
        <v>0</v>
      </c>
      <c r="G151" s="45">
        <f t="shared" si="70"/>
        <v>0</v>
      </c>
      <c r="H151" s="45">
        <f t="shared" si="70"/>
        <v>0</v>
      </c>
      <c r="I151" s="3">
        <f>+G151+H151</f>
        <v>0</v>
      </c>
      <c r="J151" s="3">
        <f>+I151-F151</f>
        <v>0</v>
      </c>
      <c r="L151" s="73" t="str">
        <f>MID(A151,1,1)</f>
        <v>4</v>
      </c>
      <c r="M151" s="74" t="str">
        <f>IF(MID(A151,2,1)="","",CONCATENATE(".",MID(A151,2,1)))</f>
        <v>.4</v>
      </c>
      <c r="N151" s="75">
        <f>IF(MID(A151,3,2)="","",CONCATENATE(".",MID(A151,3,2)))</f>
      </c>
      <c r="O151" s="75">
        <f>IF(MID(A151,5,2)="","",CONCATENATE(".",MID(A151,5,2)))</f>
      </c>
      <c r="P151" s="75" t="str">
        <f>CONCATENATE(L151,M151,N151,O151)</f>
        <v>4.4</v>
      </c>
    </row>
    <row r="152" spans="1:16" ht="15">
      <c r="A152" s="85" t="s">
        <v>346</v>
      </c>
      <c r="B152" s="49" t="s">
        <v>345</v>
      </c>
      <c r="C152" s="37">
        <f>+C153</f>
        <v>0</v>
      </c>
      <c r="D152" s="37">
        <f t="shared" si="70"/>
        <v>0</v>
      </c>
      <c r="E152" s="37">
        <f t="shared" si="70"/>
        <v>0</v>
      </c>
      <c r="F152" s="37">
        <f t="shared" si="70"/>
        <v>0</v>
      </c>
      <c r="G152" s="37">
        <f t="shared" si="70"/>
        <v>0</v>
      </c>
      <c r="H152" s="37">
        <f t="shared" si="70"/>
        <v>0</v>
      </c>
      <c r="I152" s="3">
        <f>+G152+H152</f>
        <v>0</v>
      </c>
      <c r="J152" s="3">
        <f>+I152-F152</f>
        <v>0</v>
      </c>
      <c r="L152" s="73" t="str">
        <f>MID(A152,1,1)</f>
        <v>4</v>
      </c>
      <c r="M152" s="74" t="str">
        <f>IF(MID(A152,2,1)="","",CONCATENATE(".",MID(A152,2,1)))</f>
        <v>.4</v>
      </c>
      <c r="N152" s="75" t="str">
        <f>IF(MID(A152,3,2)="","",CONCATENATE(".",MID(A152,3,2)))</f>
        <v>.28</v>
      </c>
      <c r="O152" s="75">
        <f>IF(MID(A152,5,2)="","",CONCATENATE(".",MID(A152,5,2)))</f>
      </c>
      <c r="P152" s="75" t="str">
        <f>CONCATENATE(L152,M152,N152,O152)</f>
        <v>4.4.28</v>
      </c>
    </row>
    <row r="153" spans="1:16" ht="15">
      <c r="A153" s="91">
        <v>442890</v>
      </c>
      <c r="B153" s="50" t="s">
        <v>345</v>
      </c>
      <c r="C153" s="32">
        <f>_xlfn.IFERROR(VLOOKUP(A153,Actual!$A$1:$Z$500,5,0),0)*-1</f>
        <v>0</v>
      </c>
      <c r="D153" s="32">
        <f>_xlfn.IFERROR(VLOOKUP(A153,Actual!$A$1:$Z$500,20,0),0)</f>
        <v>0</v>
      </c>
      <c r="E153" s="32">
        <f>_xlfn.IFERROR(VLOOKUP(A153,Actual!$A$1:$Z$500,21,0),0)</f>
        <v>0</v>
      </c>
      <c r="F153" s="42">
        <f>+C153+E153-D153</f>
        <v>0</v>
      </c>
      <c r="G153" s="43">
        <v>0</v>
      </c>
      <c r="H153" s="43">
        <f>+F153</f>
        <v>0</v>
      </c>
      <c r="I153" s="3">
        <f>+G153+H153</f>
        <v>0</v>
      </c>
      <c r="J153" s="3">
        <f>+I153-F153</f>
        <v>0</v>
      </c>
      <c r="L153" s="73" t="str">
        <f>MID(A153,1,1)</f>
        <v>4</v>
      </c>
      <c r="M153" s="74" t="str">
        <f>IF(MID(A153,2,1)="","",CONCATENATE(".",MID(A153,2,1)))</f>
        <v>.4</v>
      </c>
      <c r="N153" s="75" t="str">
        <f>IF(MID(A153,3,2)="","",CONCATENATE(".",MID(A153,3,2)))</f>
        <v>.28</v>
      </c>
      <c r="O153" s="75" t="str">
        <f>IF(MID(A153,5,2)="","",CONCATENATE(".",MID(A153,5,2)))</f>
        <v>.90</v>
      </c>
      <c r="P153" s="75" t="str">
        <f>CONCATENATE(L153,M153,N153,O153)</f>
        <v>4.4.28.90</v>
      </c>
    </row>
    <row r="154" spans="1:16" ht="15">
      <c r="A154" s="84">
        <v>47</v>
      </c>
      <c r="B154" s="48" t="s">
        <v>73</v>
      </c>
      <c r="C154" s="45">
        <f aca="true" t="shared" si="72" ref="C154:H154">+C155</f>
        <v>7494269787</v>
      </c>
      <c r="D154" s="45">
        <f t="shared" si="72"/>
        <v>0</v>
      </c>
      <c r="E154" s="45">
        <f t="shared" si="72"/>
        <v>1095705720</v>
      </c>
      <c r="F154" s="45">
        <f t="shared" si="72"/>
        <v>8589975507</v>
      </c>
      <c r="G154" s="45">
        <f t="shared" si="72"/>
        <v>0</v>
      </c>
      <c r="H154" s="45">
        <f t="shared" si="72"/>
        <v>8589975507</v>
      </c>
      <c r="I154" s="3">
        <f t="shared" si="64"/>
        <v>8589975507</v>
      </c>
      <c r="J154" s="3">
        <f t="shared" si="71"/>
        <v>0</v>
      </c>
      <c r="L154" s="73" t="str">
        <f t="shared" si="65"/>
        <v>4</v>
      </c>
      <c r="M154" s="74" t="str">
        <f t="shared" si="66"/>
        <v>.7</v>
      </c>
      <c r="N154" s="75">
        <f t="shared" si="67"/>
      </c>
      <c r="O154" s="75">
        <f t="shared" si="68"/>
      </c>
      <c r="P154" s="75" t="str">
        <f t="shared" si="69"/>
        <v>4.7</v>
      </c>
    </row>
    <row r="155" spans="1:16" ht="15">
      <c r="A155" s="85">
        <v>4705</v>
      </c>
      <c r="B155" s="49" t="s">
        <v>74</v>
      </c>
      <c r="C155" s="37">
        <f aca="true" t="shared" si="73" ref="C155:H155">+C156+C157</f>
        <v>7494269787</v>
      </c>
      <c r="D155" s="37">
        <f t="shared" si="73"/>
        <v>0</v>
      </c>
      <c r="E155" s="37">
        <f t="shared" si="73"/>
        <v>1095705720</v>
      </c>
      <c r="F155" s="37">
        <f t="shared" si="73"/>
        <v>8589975507</v>
      </c>
      <c r="G155" s="37">
        <f t="shared" si="73"/>
        <v>0</v>
      </c>
      <c r="H155" s="37">
        <f t="shared" si="73"/>
        <v>8589975507</v>
      </c>
      <c r="I155" s="3">
        <f t="shared" si="64"/>
        <v>8589975507</v>
      </c>
      <c r="J155" s="3">
        <f t="shared" si="71"/>
        <v>0</v>
      </c>
      <c r="L155" s="73" t="str">
        <f t="shared" si="65"/>
        <v>4</v>
      </c>
      <c r="M155" s="74" t="str">
        <f t="shared" si="66"/>
        <v>.7</v>
      </c>
      <c r="N155" s="75" t="str">
        <f t="shared" si="67"/>
        <v>.05</v>
      </c>
      <c r="O155" s="75">
        <f t="shared" si="68"/>
      </c>
      <c r="P155" s="75" t="str">
        <f t="shared" si="69"/>
        <v>4.7.05</v>
      </c>
    </row>
    <row r="156" spans="1:16" ht="15">
      <c r="A156" s="86">
        <v>470508</v>
      </c>
      <c r="B156" s="51" t="s">
        <v>238</v>
      </c>
      <c r="C156" s="32">
        <f>_xlfn.IFERROR(VLOOKUP(A156,Actual!$A$1:$Z$500,5,0),0)*-1</f>
        <v>2493161644</v>
      </c>
      <c r="D156" s="32">
        <f>_xlfn.IFERROR(VLOOKUP(A156,Actual!$A$1:$Z$500,20,0),0)</f>
        <v>0</v>
      </c>
      <c r="E156" s="32">
        <f>_xlfn.IFERROR(VLOOKUP(A156,Actual!$A$1:$Z$500,21,0),0)</f>
        <v>329073703</v>
      </c>
      <c r="F156" s="42">
        <f>+C156+E156-D156</f>
        <v>2822235347</v>
      </c>
      <c r="G156" s="43">
        <v>0</v>
      </c>
      <c r="H156" s="43">
        <f>+F156</f>
        <v>2822235347</v>
      </c>
      <c r="I156" s="3">
        <f t="shared" si="64"/>
        <v>2822235347</v>
      </c>
      <c r="J156" s="3">
        <f t="shared" si="71"/>
        <v>0</v>
      </c>
      <c r="L156" s="73" t="str">
        <f t="shared" si="65"/>
        <v>4</v>
      </c>
      <c r="M156" s="74" t="str">
        <f t="shared" si="66"/>
        <v>.7</v>
      </c>
      <c r="N156" s="75" t="str">
        <f t="shared" si="67"/>
        <v>.05</v>
      </c>
      <c r="O156" s="75" t="str">
        <f t="shared" si="68"/>
        <v>.08</v>
      </c>
      <c r="P156" s="75" t="str">
        <f t="shared" si="69"/>
        <v>4.7.05.08</v>
      </c>
    </row>
    <row r="157" spans="1:16" ht="15">
      <c r="A157" s="86">
        <v>470510</v>
      </c>
      <c r="B157" s="51" t="s">
        <v>239</v>
      </c>
      <c r="C157" s="32">
        <f>_xlfn.IFERROR(VLOOKUP(A157,Actual!$A$1:$Z$500,5,0),0)*-1</f>
        <v>5001108143</v>
      </c>
      <c r="D157" s="32">
        <f>_xlfn.IFERROR(VLOOKUP(A157,Actual!$A$1:$Z$500,20,0),0)</f>
        <v>0</v>
      </c>
      <c r="E157" s="32">
        <f>_xlfn.IFERROR(VLOOKUP(A157,Actual!$A$1:$Z$500,21,0),0)</f>
        <v>766632017</v>
      </c>
      <c r="F157" s="42">
        <f>+C157+E157-D157</f>
        <v>5767740160</v>
      </c>
      <c r="G157" s="43">
        <v>0</v>
      </c>
      <c r="H157" s="43">
        <f>+F157</f>
        <v>5767740160</v>
      </c>
      <c r="I157" s="3">
        <f t="shared" si="64"/>
        <v>5767740160</v>
      </c>
      <c r="J157" s="3">
        <f t="shared" si="71"/>
        <v>0</v>
      </c>
      <c r="L157" s="73" t="str">
        <f t="shared" si="65"/>
        <v>4</v>
      </c>
      <c r="M157" s="74" t="str">
        <f t="shared" si="66"/>
        <v>.7</v>
      </c>
      <c r="N157" s="75" t="str">
        <f t="shared" si="67"/>
        <v>.05</v>
      </c>
      <c r="O157" s="75" t="str">
        <f t="shared" si="68"/>
        <v>.10</v>
      </c>
      <c r="P157" s="75" t="str">
        <f t="shared" si="69"/>
        <v>4.7.05.10</v>
      </c>
    </row>
    <row r="158" spans="1:16" ht="15">
      <c r="A158" s="84">
        <v>48</v>
      </c>
      <c r="B158" s="48" t="s">
        <v>77</v>
      </c>
      <c r="C158" s="45">
        <f aca="true" t="shared" si="74" ref="C158:H158">+C159+C161</f>
        <v>127569045</v>
      </c>
      <c r="D158" s="45">
        <f t="shared" si="74"/>
        <v>0</v>
      </c>
      <c r="E158" s="45">
        <f t="shared" si="74"/>
        <v>17753925</v>
      </c>
      <c r="F158" s="45">
        <f t="shared" si="74"/>
        <v>145322970</v>
      </c>
      <c r="G158" s="45">
        <f t="shared" si="74"/>
        <v>0</v>
      </c>
      <c r="H158" s="45">
        <f t="shared" si="74"/>
        <v>145322970</v>
      </c>
      <c r="I158" s="3">
        <f t="shared" si="64"/>
        <v>145322970</v>
      </c>
      <c r="J158" s="3">
        <f t="shared" si="71"/>
        <v>0</v>
      </c>
      <c r="L158" s="73" t="str">
        <f t="shared" si="65"/>
        <v>4</v>
      </c>
      <c r="M158" s="74" t="str">
        <f t="shared" si="66"/>
        <v>.8</v>
      </c>
      <c r="N158" s="75">
        <f t="shared" si="67"/>
      </c>
      <c r="O158" s="75">
        <f t="shared" si="68"/>
      </c>
      <c r="P158" s="75" t="str">
        <f t="shared" si="69"/>
        <v>4.8</v>
      </c>
    </row>
    <row r="159" spans="1:16" ht="15">
      <c r="A159" s="85">
        <v>4802</v>
      </c>
      <c r="B159" s="49" t="s">
        <v>98</v>
      </c>
      <c r="C159" s="37">
        <f aca="true" t="shared" si="75" ref="C159:H159">+C160</f>
        <v>1565009</v>
      </c>
      <c r="D159" s="37">
        <f t="shared" si="75"/>
        <v>0</v>
      </c>
      <c r="E159" s="37">
        <f t="shared" si="75"/>
        <v>324448</v>
      </c>
      <c r="F159" s="37">
        <f t="shared" si="75"/>
        <v>1889457</v>
      </c>
      <c r="G159" s="37">
        <f t="shared" si="75"/>
        <v>0</v>
      </c>
      <c r="H159" s="37">
        <f t="shared" si="75"/>
        <v>1889457</v>
      </c>
      <c r="I159" s="3">
        <f t="shared" si="64"/>
        <v>1889457</v>
      </c>
      <c r="J159" s="3">
        <f t="shared" si="71"/>
        <v>0</v>
      </c>
      <c r="L159" s="73" t="str">
        <f t="shared" si="65"/>
        <v>4</v>
      </c>
      <c r="M159" s="74" t="str">
        <f t="shared" si="66"/>
        <v>.8</v>
      </c>
      <c r="N159" s="75" t="str">
        <f t="shared" si="67"/>
        <v>.02</v>
      </c>
      <c r="O159" s="75">
        <f t="shared" si="68"/>
      </c>
      <c r="P159" s="75" t="str">
        <f t="shared" si="69"/>
        <v>4.8.02</v>
      </c>
    </row>
    <row r="160" spans="1:16" ht="15">
      <c r="A160" s="86">
        <v>480201</v>
      </c>
      <c r="B160" s="50" t="s">
        <v>240</v>
      </c>
      <c r="C160" s="32">
        <f>_xlfn.IFERROR(VLOOKUP(A160,Actual!$A$1:$Z$500,5,0),0)*-1</f>
        <v>1565009</v>
      </c>
      <c r="D160" s="32">
        <f>_xlfn.IFERROR(VLOOKUP(A160,Actual!$A$1:$Z$500,20,0),0)</f>
        <v>0</v>
      </c>
      <c r="E160" s="32">
        <f>_xlfn.IFERROR(VLOOKUP(A160,Actual!$A$1:$Z$500,21,0),0)</f>
        <v>324448</v>
      </c>
      <c r="F160" s="42">
        <f>+C160+E160-D160</f>
        <v>1889457</v>
      </c>
      <c r="G160" s="43">
        <v>0</v>
      </c>
      <c r="H160" s="43">
        <f>+F160</f>
        <v>1889457</v>
      </c>
      <c r="I160" s="3">
        <f t="shared" si="64"/>
        <v>1889457</v>
      </c>
      <c r="J160" s="3">
        <f t="shared" si="71"/>
        <v>0</v>
      </c>
      <c r="L160" s="73" t="str">
        <f t="shared" si="65"/>
        <v>4</v>
      </c>
      <c r="M160" s="74" t="str">
        <f t="shared" si="66"/>
        <v>.8</v>
      </c>
      <c r="N160" s="75" t="str">
        <f t="shared" si="67"/>
        <v>.02</v>
      </c>
      <c r="O160" s="75" t="str">
        <f t="shared" si="68"/>
        <v>.01</v>
      </c>
      <c r="P160" s="75" t="str">
        <f t="shared" si="69"/>
        <v>4.8.02.01</v>
      </c>
    </row>
    <row r="161" spans="1:16" ht="15">
      <c r="A161" s="85">
        <v>4808</v>
      </c>
      <c r="B161" s="49" t="s">
        <v>241</v>
      </c>
      <c r="C161" s="37">
        <f aca="true" t="shared" si="76" ref="C161:H161">SUM(C162:C164)</f>
        <v>126004036</v>
      </c>
      <c r="D161" s="37">
        <f t="shared" si="76"/>
        <v>0</v>
      </c>
      <c r="E161" s="37">
        <f t="shared" si="76"/>
        <v>17429477</v>
      </c>
      <c r="F161" s="37">
        <f t="shared" si="76"/>
        <v>143433513</v>
      </c>
      <c r="G161" s="37">
        <f t="shared" si="76"/>
        <v>0</v>
      </c>
      <c r="H161" s="37">
        <f t="shared" si="76"/>
        <v>143433513</v>
      </c>
      <c r="I161" s="3">
        <f t="shared" si="64"/>
        <v>143433513</v>
      </c>
      <c r="J161" s="3">
        <f t="shared" si="71"/>
        <v>0</v>
      </c>
      <c r="L161" s="73" t="str">
        <f t="shared" si="65"/>
        <v>4</v>
      </c>
      <c r="M161" s="74" t="str">
        <f t="shared" si="66"/>
        <v>.8</v>
      </c>
      <c r="N161" s="75" t="str">
        <f t="shared" si="67"/>
        <v>.08</v>
      </c>
      <c r="O161" s="75">
        <f t="shared" si="68"/>
      </c>
      <c r="P161" s="75" t="str">
        <f t="shared" si="69"/>
        <v>4.8.08</v>
      </c>
    </row>
    <row r="162" spans="1:16" ht="15">
      <c r="A162" s="86">
        <v>480817</v>
      </c>
      <c r="B162" s="51" t="s">
        <v>242</v>
      </c>
      <c r="C162" s="32">
        <f>_xlfn.IFERROR(VLOOKUP(A162,Actual!$A$1:$Z$500,5,0),0)*-1</f>
        <v>21000000</v>
      </c>
      <c r="D162" s="32">
        <f>_xlfn.IFERROR(VLOOKUP(A162,Actual!$A$1:$Z$500,20,0),0)</f>
        <v>0</v>
      </c>
      <c r="E162" s="32">
        <f>_xlfn.IFERROR(VLOOKUP(A162,Actual!$A$1:$Z$500,21,0),0)</f>
        <v>3500000</v>
      </c>
      <c r="F162" s="42">
        <f>+C162+E162-D162</f>
        <v>24500000</v>
      </c>
      <c r="G162" s="43">
        <v>0</v>
      </c>
      <c r="H162" s="43">
        <f>+F162</f>
        <v>24500000</v>
      </c>
      <c r="I162" s="3">
        <f t="shared" si="64"/>
        <v>24500000</v>
      </c>
      <c r="J162" s="3">
        <f t="shared" si="71"/>
        <v>0</v>
      </c>
      <c r="L162" s="73" t="str">
        <f t="shared" si="65"/>
        <v>4</v>
      </c>
      <c r="M162" s="74" t="str">
        <f t="shared" si="66"/>
        <v>.8</v>
      </c>
      <c r="N162" s="75" t="str">
        <f t="shared" si="67"/>
        <v>.08</v>
      </c>
      <c r="O162" s="75" t="str">
        <f t="shared" si="68"/>
        <v>.17</v>
      </c>
      <c r="P162" s="75" t="str">
        <f t="shared" si="69"/>
        <v>4.8.08.17</v>
      </c>
    </row>
    <row r="163" spans="1:16" ht="15">
      <c r="A163" s="86">
        <v>480825</v>
      </c>
      <c r="B163" s="51" t="s">
        <v>243</v>
      </c>
      <c r="C163" s="32">
        <f>_xlfn.IFERROR(VLOOKUP(A163,Actual!$A$1:$Z$500,5,0),0)*-1</f>
        <v>0</v>
      </c>
      <c r="D163" s="32">
        <f>_xlfn.IFERROR(VLOOKUP(A163,Actual!$A$1:$Z$500,20,0),0)</f>
        <v>0</v>
      </c>
      <c r="E163" s="32">
        <f>_xlfn.IFERROR(VLOOKUP(A163,Actual!$A$1:$Z$500,21,0),0)</f>
        <v>0</v>
      </c>
      <c r="F163" s="42">
        <f>+C163+E163-D163</f>
        <v>0</v>
      </c>
      <c r="G163" s="43">
        <v>0</v>
      </c>
      <c r="H163" s="43">
        <f>+F163</f>
        <v>0</v>
      </c>
      <c r="I163" s="3">
        <f t="shared" si="64"/>
        <v>0</v>
      </c>
      <c r="J163" s="3">
        <f t="shared" si="71"/>
        <v>0</v>
      </c>
      <c r="L163" s="73" t="str">
        <f t="shared" si="65"/>
        <v>4</v>
      </c>
      <c r="M163" s="74" t="str">
        <f t="shared" si="66"/>
        <v>.8</v>
      </c>
      <c r="N163" s="75" t="str">
        <f t="shared" si="67"/>
        <v>.08</v>
      </c>
      <c r="O163" s="75" t="str">
        <f t="shared" si="68"/>
        <v>.25</v>
      </c>
      <c r="P163" s="75" t="str">
        <f t="shared" si="69"/>
        <v>4.8.08.25</v>
      </c>
    </row>
    <row r="164" spans="1:16" ht="15">
      <c r="A164" s="86">
        <v>480890</v>
      </c>
      <c r="B164" s="51" t="s">
        <v>244</v>
      </c>
      <c r="C164" s="32">
        <f>_xlfn.IFERROR(VLOOKUP(A164,Actual!$A$1:$Z$500,5,0),0)*-1</f>
        <v>105004036</v>
      </c>
      <c r="D164" s="32">
        <f>_xlfn.IFERROR(VLOOKUP(A164,Actual!$A$1:$Z$500,20,0),0)</f>
        <v>0</v>
      </c>
      <c r="E164" s="32">
        <f>_xlfn.IFERROR(VLOOKUP(A164,Actual!$A$1:$Z$500,21,0),0)</f>
        <v>13929477</v>
      </c>
      <c r="F164" s="42">
        <f>+C164+E164-D164</f>
        <v>118933513</v>
      </c>
      <c r="G164" s="43">
        <v>0</v>
      </c>
      <c r="H164" s="43">
        <f>+F164</f>
        <v>118933513</v>
      </c>
      <c r="I164" s="3">
        <f t="shared" si="64"/>
        <v>118933513</v>
      </c>
      <c r="J164" s="3">
        <f t="shared" si="71"/>
        <v>0</v>
      </c>
      <c r="L164" s="73" t="str">
        <f t="shared" si="65"/>
        <v>4</v>
      </c>
      <c r="M164" s="74" t="str">
        <f t="shared" si="66"/>
        <v>.8</v>
      </c>
      <c r="N164" s="75" t="str">
        <f t="shared" si="67"/>
        <v>.08</v>
      </c>
      <c r="O164" s="75" t="str">
        <f t="shared" si="68"/>
        <v>.90</v>
      </c>
      <c r="P164" s="75" t="str">
        <f t="shared" si="69"/>
        <v>4.8.08.90</v>
      </c>
    </row>
    <row r="165" spans="1:16" ht="15">
      <c r="A165" s="83">
        <v>5</v>
      </c>
      <c r="B165" s="47" t="s">
        <v>245</v>
      </c>
      <c r="C165" s="26">
        <f aca="true" t="shared" si="77" ref="C165:H165">+C166+C211+C223+C226+C229</f>
        <v>5874723228</v>
      </c>
      <c r="D165" s="26">
        <f t="shared" si="77"/>
        <v>1255899977</v>
      </c>
      <c r="E165" s="26">
        <f t="shared" si="77"/>
        <v>88313913</v>
      </c>
      <c r="F165" s="26">
        <f t="shared" si="77"/>
        <v>7042309292</v>
      </c>
      <c r="G165" s="26">
        <f t="shared" si="77"/>
        <v>0</v>
      </c>
      <c r="H165" s="26">
        <f t="shared" si="77"/>
        <v>7042309292</v>
      </c>
      <c r="I165" s="3">
        <f t="shared" si="64"/>
        <v>7042309292</v>
      </c>
      <c r="J165" s="3">
        <f t="shared" si="71"/>
        <v>0</v>
      </c>
      <c r="L165" s="73" t="str">
        <f t="shared" si="65"/>
        <v>5</v>
      </c>
      <c r="M165" s="74">
        <f t="shared" si="66"/>
      </c>
      <c r="N165" s="75">
        <f t="shared" si="67"/>
      </c>
      <c r="O165" s="75">
        <f t="shared" si="68"/>
      </c>
      <c r="P165" s="75" t="str">
        <f t="shared" si="69"/>
        <v>5</v>
      </c>
    </row>
    <row r="166" spans="1:16" ht="15">
      <c r="A166" s="84">
        <v>51</v>
      </c>
      <c r="B166" s="48" t="s">
        <v>246</v>
      </c>
      <c r="C166" s="45">
        <f aca="true" t="shared" si="78" ref="C166:H166">+C167+C175+C177+C183+C186+C195+C198+C209</f>
        <v>2444079684</v>
      </c>
      <c r="D166" s="45">
        <f t="shared" si="78"/>
        <v>434532638</v>
      </c>
      <c r="E166" s="45">
        <f t="shared" si="78"/>
        <v>13348860</v>
      </c>
      <c r="F166" s="45">
        <f t="shared" si="78"/>
        <v>2865263462</v>
      </c>
      <c r="G166" s="45">
        <f t="shared" si="78"/>
        <v>0</v>
      </c>
      <c r="H166" s="45">
        <f t="shared" si="78"/>
        <v>2865263462</v>
      </c>
      <c r="I166" s="3">
        <f t="shared" si="64"/>
        <v>2865263462</v>
      </c>
      <c r="J166" s="3">
        <f t="shared" si="71"/>
        <v>0</v>
      </c>
      <c r="L166" s="73" t="str">
        <f t="shared" si="65"/>
        <v>5</v>
      </c>
      <c r="M166" s="74" t="str">
        <f t="shared" si="66"/>
        <v>.1</v>
      </c>
      <c r="N166" s="75">
        <f t="shared" si="67"/>
      </c>
      <c r="O166" s="75">
        <f t="shared" si="68"/>
      </c>
      <c r="P166" s="75" t="str">
        <f t="shared" si="69"/>
        <v>5.1</v>
      </c>
    </row>
    <row r="167" spans="1:16" ht="15">
      <c r="A167" s="85">
        <v>5101</v>
      </c>
      <c r="B167" s="49" t="s">
        <v>82</v>
      </c>
      <c r="C167" s="37">
        <f aca="true" t="shared" si="79" ref="C167:H167">SUM(C168:C174)</f>
        <v>1100049245</v>
      </c>
      <c r="D167" s="37">
        <f t="shared" si="79"/>
        <v>190167970</v>
      </c>
      <c r="E167" s="37">
        <f t="shared" si="79"/>
        <v>0</v>
      </c>
      <c r="F167" s="37">
        <f t="shared" si="79"/>
        <v>1290217215</v>
      </c>
      <c r="G167" s="37">
        <f t="shared" si="79"/>
        <v>0</v>
      </c>
      <c r="H167" s="37">
        <f t="shared" si="79"/>
        <v>1290217215</v>
      </c>
      <c r="I167" s="3">
        <f t="shared" si="64"/>
        <v>1290217215</v>
      </c>
      <c r="J167" s="3">
        <f t="shared" si="71"/>
        <v>0</v>
      </c>
      <c r="L167" s="73" t="str">
        <f t="shared" si="65"/>
        <v>5</v>
      </c>
      <c r="M167" s="74" t="str">
        <f t="shared" si="66"/>
        <v>.1</v>
      </c>
      <c r="N167" s="75" t="str">
        <f t="shared" si="67"/>
        <v>.01</v>
      </c>
      <c r="O167" s="75">
        <f t="shared" si="68"/>
      </c>
      <c r="P167" s="75" t="str">
        <f t="shared" si="69"/>
        <v>5.1.01</v>
      </c>
    </row>
    <row r="168" spans="1:16" ht="15">
      <c r="A168" s="86">
        <v>510101</v>
      </c>
      <c r="B168" s="51" t="s">
        <v>247</v>
      </c>
      <c r="C168" s="32">
        <f>_xlfn.IFERROR(VLOOKUP(A168,Actual!$A$1:$Z$500,5,0),0)</f>
        <v>709589320</v>
      </c>
      <c r="D168" s="32">
        <f>_xlfn.IFERROR(VLOOKUP(A168,Actual!$A$1:$Z$500,20,0),0)</f>
        <v>123511414</v>
      </c>
      <c r="E168" s="32">
        <f>_xlfn.IFERROR(VLOOKUP(A168,Actual!$A$1:$Z$500,21,0),0)</f>
        <v>0</v>
      </c>
      <c r="F168" s="42">
        <f aca="true" t="shared" si="80" ref="F168:F174">+C168+D168-E168</f>
        <v>833100734</v>
      </c>
      <c r="G168" s="43">
        <v>0</v>
      </c>
      <c r="H168" s="43">
        <f aca="true" t="shared" si="81" ref="H168:H174">+F168</f>
        <v>833100734</v>
      </c>
      <c r="I168" s="3">
        <f t="shared" si="64"/>
        <v>833100734</v>
      </c>
      <c r="J168" s="3">
        <f t="shared" si="71"/>
        <v>0</v>
      </c>
      <c r="L168" s="73" t="str">
        <f t="shared" si="65"/>
        <v>5</v>
      </c>
      <c r="M168" s="74" t="str">
        <f t="shared" si="66"/>
        <v>.1</v>
      </c>
      <c r="N168" s="75" t="str">
        <f t="shared" si="67"/>
        <v>.01</v>
      </c>
      <c r="O168" s="75" t="str">
        <f t="shared" si="68"/>
        <v>.01</v>
      </c>
      <c r="P168" s="75" t="str">
        <f t="shared" si="69"/>
        <v>5.1.01.01</v>
      </c>
    </row>
    <row r="169" spans="1:16" ht="15">
      <c r="A169" s="86">
        <v>510103</v>
      </c>
      <c r="B169" s="51" t="s">
        <v>248</v>
      </c>
      <c r="C169" s="32">
        <f>_xlfn.IFERROR(VLOOKUP(A169,Actual!$A$1:$Z$500,5,0),0)</f>
        <v>712206</v>
      </c>
      <c r="D169" s="32">
        <f>_xlfn.IFERROR(VLOOKUP(A169,Actual!$A$1:$Z$500,20,0),0)</f>
        <v>44485</v>
      </c>
      <c r="E169" s="32">
        <f>_xlfn.IFERROR(VLOOKUP(A169,Actual!$A$1:$Z$500,21,0),0)</f>
        <v>0</v>
      </c>
      <c r="F169" s="42">
        <f t="shared" si="80"/>
        <v>756691</v>
      </c>
      <c r="G169" s="43">
        <v>0</v>
      </c>
      <c r="H169" s="43">
        <f t="shared" si="81"/>
        <v>756691</v>
      </c>
      <c r="I169" s="3">
        <f t="shared" si="64"/>
        <v>756691</v>
      </c>
      <c r="J169" s="3">
        <f t="shared" si="71"/>
        <v>0</v>
      </c>
      <c r="L169" s="73" t="str">
        <f t="shared" si="65"/>
        <v>5</v>
      </c>
      <c r="M169" s="74" t="str">
        <f t="shared" si="66"/>
        <v>.1</v>
      </c>
      <c r="N169" s="75" t="str">
        <f t="shared" si="67"/>
        <v>.01</v>
      </c>
      <c r="O169" s="75" t="str">
        <f t="shared" si="68"/>
        <v>.03</v>
      </c>
      <c r="P169" s="75" t="str">
        <f t="shared" si="69"/>
        <v>5.1.01.03</v>
      </c>
    </row>
    <row r="170" spans="1:16" ht="15">
      <c r="A170" s="86">
        <v>510105</v>
      </c>
      <c r="B170" s="51" t="s">
        <v>249</v>
      </c>
      <c r="C170" s="32">
        <f>_xlfn.IFERROR(VLOOKUP(A170,Actual!$A$1:$Z$500,5,0),0)</f>
        <v>90169413</v>
      </c>
      <c r="D170" s="32">
        <f>_xlfn.IFERROR(VLOOKUP(A170,Actual!$A$1:$Z$500,20,0),0)</f>
        <v>16945611</v>
      </c>
      <c r="E170" s="32">
        <f>_xlfn.IFERROR(VLOOKUP(A170,Actual!$A$1:$Z$500,21,0),0)</f>
        <v>0</v>
      </c>
      <c r="F170" s="42">
        <f t="shared" si="80"/>
        <v>107115024</v>
      </c>
      <c r="G170" s="43">
        <v>0</v>
      </c>
      <c r="H170" s="43">
        <f t="shared" si="81"/>
        <v>107115024</v>
      </c>
      <c r="I170" s="3">
        <f t="shared" si="64"/>
        <v>107115024</v>
      </c>
      <c r="J170" s="3">
        <f t="shared" si="71"/>
        <v>0</v>
      </c>
      <c r="L170" s="73" t="str">
        <f t="shared" si="65"/>
        <v>5</v>
      </c>
      <c r="M170" s="74" t="str">
        <f t="shared" si="66"/>
        <v>.1</v>
      </c>
      <c r="N170" s="75" t="str">
        <f t="shared" si="67"/>
        <v>.01</v>
      </c>
      <c r="O170" s="75" t="str">
        <f t="shared" si="68"/>
        <v>.05</v>
      </c>
      <c r="P170" s="75" t="str">
        <f t="shared" si="69"/>
        <v>5.1.01.05</v>
      </c>
    </row>
    <row r="171" spans="1:16" ht="15">
      <c r="A171" s="86">
        <v>510110</v>
      </c>
      <c r="B171" s="51" t="s">
        <v>250</v>
      </c>
      <c r="C171" s="32">
        <f>_xlfn.IFERROR(VLOOKUP(A171,Actual!$A$1:$Z$500,5,0),0)</f>
        <v>239988651</v>
      </c>
      <c r="D171" s="32">
        <f>_xlfn.IFERROR(VLOOKUP(A171,Actual!$A$1:$Z$500,20,0),0)</f>
        <v>42389290</v>
      </c>
      <c r="E171" s="32">
        <f>_xlfn.IFERROR(VLOOKUP(A171,Actual!$A$1:$Z$500,21,0),0)</f>
        <v>0</v>
      </c>
      <c r="F171" s="42">
        <f t="shared" si="80"/>
        <v>282377941</v>
      </c>
      <c r="G171" s="43">
        <v>0</v>
      </c>
      <c r="H171" s="43">
        <f t="shared" si="81"/>
        <v>282377941</v>
      </c>
      <c r="I171" s="3">
        <f t="shared" si="64"/>
        <v>282377941</v>
      </c>
      <c r="J171" s="3">
        <f t="shared" si="71"/>
        <v>0</v>
      </c>
      <c r="L171" s="73" t="str">
        <f t="shared" si="65"/>
        <v>5</v>
      </c>
      <c r="M171" s="74" t="str">
        <f t="shared" si="66"/>
        <v>.1</v>
      </c>
      <c r="N171" s="75" t="str">
        <f t="shared" si="67"/>
        <v>.01</v>
      </c>
      <c r="O171" s="75" t="str">
        <f t="shared" si="68"/>
        <v>.10</v>
      </c>
      <c r="P171" s="75" t="str">
        <f t="shared" si="69"/>
        <v>5.1.01.10</v>
      </c>
    </row>
    <row r="172" spans="1:16" ht="15">
      <c r="A172" s="86">
        <v>510119</v>
      </c>
      <c r="B172" s="51" t="s">
        <v>251</v>
      </c>
      <c r="C172" s="32">
        <f>_xlfn.IFERROR(VLOOKUP(A172,Actual!$A$1:$Z$500,5,0),0)</f>
        <v>57519031</v>
      </c>
      <c r="D172" s="32">
        <f>_xlfn.IFERROR(VLOOKUP(A172,Actual!$A$1:$Z$500,20,0),0)</f>
        <v>6932066</v>
      </c>
      <c r="E172" s="32">
        <f>_xlfn.IFERROR(VLOOKUP(A172,Actual!$A$1:$Z$500,21,0),0)</f>
        <v>0</v>
      </c>
      <c r="F172" s="42">
        <f t="shared" si="80"/>
        <v>64451097</v>
      </c>
      <c r="G172" s="43">
        <v>0</v>
      </c>
      <c r="H172" s="43">
        <f t="shared" si="81"/>
        <v>64451097</v>
      </c>
      <c r="I172" s="3">
        <f t="shared" si="64"/>
        <v>64451097</v>
      </c>
      <c r="J172" s="3">
        <f t="shared" si="71"/>
        <v>0</v>
      </c>
      <c r="L172" s="73" t="str">
        <f t="shared" si="65"/>
        <v>5</v>
      </c>
      <c r="M172" s="74" t="str">
        <f t="shared" si="66"/>
        <v>.1</v>
      </c>
      <c r="N172" s="75" t="str">
        <f t="shared" si="67"/>
        <v>.01</v>
      </c>
      <c r="O172" s="75" t="str">
        <f t="shared" si="68"/>
        <v>.19</v>
      </c>
      <c r="P172" s="75" t="str">
        <f t="shared" si="69"/>
        <v>5.1.01.19</v>
      </c>
    </row>
    <row r="173" spans="1:16" ht="15">
      <c r="A173" s="86">
        <v>510123</v>
      </c>
      <c r="B173" s="51" t="s">
        <v>252</v>
      </c>
      <c r="C173" s="32">
        <f>_xlfn.IFERROR(VLOOKUP(A173,Actual!$A$1:$Z$500,5,0),0)</f>
        <v>1277448</v>
      </c>
      <c r="D173" s="32">
        <f>_xlfn.IFERROR(VLOOKUP(A173,Actual!$A$1:$Z$500,20,0),0)</f>
        <v>212908</v>
      </c>
      <c r="E173" s="32">
        <f>_xlfn.IFERROR(VLOOKUP(A173,Actual!$A$1:$Z$500,21,0),0)</f>
        <v>0</v>
      </c>
      <c r="F173" s="42">
        <f t="shared" si="80"/>
        <v>1490356</v>
      </c>
      <c r="G173" s="43">
        <v>0</v>
      </c>
      <c r="H173" s="43">
        <f t="shared" si="81"/>
        <v>1490356</v>
      </c>
      <c r="I173" s="3">
        <f t="shared" si="64"/>
        <v>1490356</v>
      </c>
      <c r="J173" s="3">
        <f t="shared" si="71"/>
        <v>0</v>
      </c>
      <c r="L173" s="73" t="str">
        <f t="shared" si="65"/>
        <v>5</v>
      </c>
      <c r="M173" s="74" t="str">
        <f t="shared" si="66"/>
        <v>.1</v>
      </c>
      <c r="N173" s="75" t="str">
        <f t="shared" si="67"/>
        <v>.01</v>
      </c>
      <c r="O173" s="75" t="str">
        <f t="shared" si="68"/>
        <v>.23</v>
      </c>
      <c r="P173" s="75" t="str">
        <f t="shared" si="69"/>
        <v>5.1.01.23</v>
      </c>
    </row>
    <row r="174" spans="1:16" ht="15">
      <c r="A174" s="86">
        <v>510160</v>
      </c>
      <c r="B174" s="51" t="s">
        <v>253</v>
      </c>
      <c r="C174" s="32">
        <f>_xlfn.IFERROR(VLOOKUP(A174,Actual!$A$1:$Z$500,5,0),0)</f>
        <v>793176</v>
      </c>
      <c r="D174" s="32">
        <f>_xlfn.IFERROR(VLOOKUP(A174,Actual!$A$1:$Z$500,20,0),0)</f>
        <v>132196</v>
      </c>
      <c r="E174" s="32">
        <f>_xlfn.IFERROR(VLOOKUP(A174,Actual!$A$1:$Z$500,21,0),0)</f>
        <v>0</v>
      </c>
      <c r="F174" s="42">
        <f t="shared" si="80"/>
        <v>925372</v>
      </c>
      <c r="G174" s="43">
        <v>0</v>
      </c>
      <c r="H174" s="43">
        <f t="shared" si="81"/>
        <v>925372</v>
      </c>
      <c r="I174" s="3">
        <f t="shared" si="64"/>
        <v>925372</v>
      </c>
      <c r="J174" s="3">
        <f t="shared" si="71"/>
        <v>0</v>
      </c>
      <c r="L174" s="73" t="str">
        <f t="shared" si="65"/>
        <v>5</v>
      </c>
      <c r="M174" s="74" t="str">
        <f t="shared" si="66"/>
        <v>.1</v>
      </c>
      <c r="N174" s="75" t="str">
        <f t="shared" si="67"/>
        <v>.01</v>
      </c>
      <c r="O174" s="75" t="str">
        <f t="shared" si="68"/>
        <v>.60</v>
      </c>
      <c r="P174" s="75" t="str">
        <f t="shared" si="69"/>
        <v>5.1.01.60</v>
      </c>
    </row>
    <row r="175" spans="1:16" ht="15">
      <c r="A175" s="85">
        <v>5102</v>
      </c>
      <c r="B175" s="49" t="s">
        <v>83</v>
      </c>
      <c r="C175" s="37">
        <f aca="true" t="shared" si="82" ref="C175:H175">+C176</f>
        <v>1209278</v>
      </c>
      <c r="D175" s="37">
        <f t="shared" si="82"/>
        <v>0</v>
      </c>
      <c r="E175" s="37">
        <f t="shared" si="82"/>
        <v>0</v>
      </c>
      <c r="F175" s="37">
        <f t="shared" si="82"/>
        <v>1209278</v>
      </c>
      <c r="G175" s="37">
        <f t="shared" si="82"/>
        <v>0</v>
      </c>
      <c r="H175" s="37">
        <f t="shared" si="82"/>
        <v>1209278</v>
      </c>
      <c r="I175" s="3">
        <f t="shared" si="64"/>
        <v>1209278</v>
      </c>
      <c r="J175" s="3">
        <f t="shared" si="71"/>
        <v>0</v>
      </c>
      <c r="L175" s="73" t="str">
        <f t="shared" si="65"/>
        <v>5</v>
      </c>
      <c r="M175" s="74" t="str">
        <f t="shared" si="66"/>
        <v>.1</v>
      </c>
      <c r="N175" s="75" t="str">
        <f t="shared" si="67"/>
        <v>.02</v>
      </c>
      <c r="O175" s="75">
        <f t="shared" si="68"/>
      </c>
      <c r="P175" s="75" t="str">
        <f t="shared" si="69"/>
        <v>5.1.02</v>
      </c>
    </row>
    <row r="176" spans="1:16" ht="15">
      <c r="A176" s="86">
        <v>510201</v>
      </c>
      <c r="B176" s="51" t="s">
        <v>254</v>
      </c>
      <c r="C176" s="32">
        <f>_xlfn.IFERROR(VLOOKUP(A176,Actual!$A$1:$Z$500,5,0),0)</f>
        <v>1209278</v>
      </c>
      <c r="D176" s="32">
        <f>_xlfn.IFERROR(VLOOKUP(A176,Actual!$A$1:$Z$500,20,0),0)</f>
        <v>0</v>
      </c>
      <c r="E176" s="32">
        <f>_xlfn.IFERROR(VLOOKUP(A176,Actual!$A$1:$Z$500,21,0),0)</f>
        <v>0</v>
      </c>
      <c r="F176" s="42">
        <f>+C176+D176-E176</f>
        <v>1209278</v>
      </c>
      <c r="G176" s="43">
        <v>0</v>
      </c>
      <c r="H176" s="43">
        <f>+F176</f>
        <v>1209278</v>
      </c>
      <c r="I176" s="3">
        <f t="shared" si="64"/>
        <v>1209278</v>
      </c>
      <c r="J176" s="3">
        <f t="shared" si="71"/>
        <v>0</v>
      </c>
      <c r="L176" s="73" t="str">
        <f t="shared" si="65"/>
        <v>5</v>
      </c>
      <c r="M176" s="74" t="str">
        <f t="shared" si="66"/>
        <v>.1</v>
      </c>
      <c r="N176" s="75" t="str">
        <f t="shared" si="67"/>
        <v>.02</v>
      </c>
      <c r="O176" s="75" t="str">
        <f t="shared" si="68"/>
        <v>.01</v>
      </c>
      <c r="P176" s="75" t="str">
        <f t="shared" si="69"/>
        <v>5.1.02.01</v>
      </c>
    </row>
    <row r="177" spans="1:16" ht="15">
      <c r="A177" s="85">
        <v>5103</v>
      </c>
      <c r="B177" s="49" t="s">
        <v>84</v>
      </c>
      <c r="C177" s="37">
        <f aca="true" t="shared" si="83" ref="C177:H177">SUM(C178:C182)</f>
        <v>275591600</v>
      </c>
      <c r="D177" s="37">
        <f t="shared" si="83"/>
        <v>57390400</v>
      </c>
      <c r="E177" s="37">
        <f t="shared" si="83"/>
        <v>0</v>
      </c>
      <c r="F177" s="37">
        <f t="shared" si="83"/>
        <v>332982000</v>
      </c>
      <c r="G177" s="37">
        <f t="shared" si="83"/>
        <v>0</v>
      </c>
      <c r="H177" s="37">
        <f t="shared" si="83"/>
        <v>332982000</v>
      </c>
      <c r="I177" s="3">
        <f t="shared" si="64"/>
        <v>332982000</v>
      </c>
      <c r="J177" s="3">
        <f t="shared" si="71"/>
        <v>0</v>
      </c>
      <c r="L177" s="73" t="str">
        <f t="shared" si="65"/>
        <v>5</v>
      </c>
      <c r="M177" s="74" t="str">
        <f t="shared" si="66"/>
        <v>.1</v>
      </c>
      <c r="N177" s="75" t="str">
        <f t="shared" si="67"/>
        <v>.03</v>
      </c>
      <c r="O177" s="75">
        <f t="shared" si="68"/>
      </c>
      <c r="P177" s="75" t="str">
        <f t="shared" si="69"/>
        <v>5.1.03</v>
      </c>
    </row>
    <row r="178" spans="1:16" ht="15">
      <c r="A178" s="86">
        <v>510302</v>
      </c>
      <c r="B178" s="51" t="s">
        <v>255</v>
      </c>
      <c r="C178" s="32">
        <f>_xlfn.IFERROR(VLOOKUP(A178,Actual!$A$1:$Z$500,5,0),0)</f>
        <v>46731700</v>
      </c>
      <c r="D178" s="32">
        <f>_xlfn.IFERROR(VLOOKUP(A178,Actual!$A$1:$Z$500,20,0),0)</f>
        <v>16866600</v>
      </c>
      <c r="E178" s="32">
        <f>_xlfn.IFERROR(VLOOKUP(A178,Actual!$A$1:$Z$500,21,0),0)</f>
        <v>0</v>
      </c>
      <c r="F178" s="42">
        <f>+C178+D178-E178</f>
        <v>63598300</v>
      </c>
      <c r="G178" s="43">
        <v>0</v>
      </c>
      <c r="H178" s="43">
        <f>+F178</f>
        <v>63598300</v>
      </c>
      <c r="I178" s="3">
        <f t="shared" si="64"/>
        <v>63598300</v>
      </c>
      <c r="J178" s="3">
        <f t="shared" si="71"/>
        <v>0</v>
      </c>
      <c r="L178" s="73" t="str">
        <f t="shared" si="65"/>
        <v>5</v>
      </c>
      <c r="M178" s="74" t="str">
        <f t="shared" si="66"/>
        <v>.1</v>
      </c>
      <c r="N178" s="75" t="str">
        <f t="shared" si="67"/>
        <v>.03</v>
      </c>
      <c r="O178" s="75" t="str">
        <f t="shared" si="68"/>
        <v>.02</v>
      </c>
      <c r="P178" s="75" t="str">
        <f t="shared" si="69"/>
        <v>5.1.03.02</v>
      </c>
    </row>
    <row r="179" spans="1:16" ht="15">
      <c r="A179" s="86">
        <v>510303</v>
      </c>
      <c r="B179" s="51" t="s">
        <v>256</v>
      </c>
      <c r="C179" s="32">
        <f>_xlfn.IFERROR(VLOOKUP(A179,Actual!$A$1:$Z$500,5,0),0)</f>
        <v>90561300</v>
      </c>
      <c r="D179" s="32">
        <f>_xlfn.IFERROR(VLOOKUP(A179,Actual!$A$1:$Z$500,20,0),0)</f>
        <v>16002900</v>
      </c>
      <c r="E179" s="32">
        <f>_xlfn.IFERROR(VLOOKUP(A179,Actual!$A$1:$Z$500,21,0),0)</f>
        <v>0</v>
      </c>
      <c r="F179" s="32">
        <f>+C179+D179-E179</f>
        <v>106564200</v>
      </c>
      <c r="G179" s="43">
        <v>0</v>
      </c>
      <c r="H179" s="43">
        <f>+F179</f>
        <v>106564200</v>
      </c>
      <c r="I179" s="3">
        <f t="shared" si="64"/>
        <v>106564200</v>
      </c>
      <c r="J179" s="3">
        <f t="shared" si="71"/>
        <v>0</v>
      </c>
      <c r="L179" s="73" t="str">
        <f t="shared" si="65"/>
        <v>5</v>
      </c>
      <c r="M179" s="74" t="str">
        <f t="shared" si="66"/>
        <v>.1</v>
      </c>
      <c r="N179" s="75" t="str">
        <f t="shared" si="67"/>
        <v>.03</v>
      </c>
      <c r="O179" s="75" t="str">
        <f t="shared" si="68"/>
        <v>.03</v>
      </c>
      <c r="P179" s="75" t="str">
        <f t="shared" si="69"/>
        <v>5.1.03.03</v>
      </c>
    </row>
    <row r="180" spans="1:16" ht="15">
      <c r="A180" s="86">
        <v>510305</v>
      </c>
      <c r="B180" s="51" t="s">
        <v>257</v>
      </c>
      <c r="C180" s="32">
        <f>_xlfn.IFERROR(VLOOKUP(A180,Actual!$A$1:$Z$500,5,0),0)</f>
        <v>10446900</v>
      </c>
      <c r="D180" s="32">
        <f>_xlfn.IFERROR(VLOOKUP(A180,Actual!$A$1:$Z$500,20,0),0)</f>
        <v>1928400</v>
      </c>
      <c r="E180" s="32">
        <f>_xlfn.IFERROR(VLOOKUP(A180,Actual!$A$1:$Z$500,21,0),0)</f>
        <v>0</v>
      </c>
      <c r="F180" s="42">
        <f>+C180+D180-E180</f>
        <v>12375300</v>
      </c>
      <c r="G180" s="43">
        <v>0</v>
      </c>
      <c r="H180" s="43">
        <f>+F180</f>
        <v>12375300</v>
      </c>
      <c r="I180" s="3">
        <f t="shared" si="64"/>
        <v>12375300</v>
      </c>
      <c r="J180" s="3">
        <f t="shared" si="71"/>
        <v>0</v>
      </c>
      <c r="L180" s="73" t="str">
        <f t="shared" si="65"/>
        <v>5</v>
      </c>
      <c r="M180" s="74" t="str">
        <f t="shared" si="66"/>
        <v>.1</v>
      </c>
      <c r="N180" s="75" t="str">
        <f t="shared" si="67"/>
        <v>.03</v>
      </c>
      <c r="O180" s="75" t="str">
        <f t="shared" si="68"/>
        <v>.05</v>
      </c>
      <c r="P180" s="75" t="str">
        <f t="shared" si="69"/>
        <v>5.1.03.05</v>
      </c>
    </row>
    <row r="181" spans="1:16" ht="29.25">
      <c r="A181" s="86">
        <v>510306</v>
      </c>
      <c r="B181" s="50" t="s">
        <v>258</v>
      </c>
      <c r="C181" s="32">
        <f>_xlfn.IFERROR(VLOOKUP(A181,Actual!$A$1:$Z$500,5,0),0)</f>
        <v>83343700</v>
      </c>
      <c r="D181" s="32">
        <f>_xlfn.IFERROR(VLOOKUP(A181,Actual!$A$1:$Z$500,20,0),0)</f>
        <v>14124700</v>
      </c>
      <c r="E181" s="32">
        <f>_xlfn.IFERROR(VLOOKUP(A181,Actual!$A$1:$Z$500,21,0),0)</f>
        <v>0</v>
      </c>
      <c r="F181" s="42">
        <f>+C181+D181-E181</f>
        <v>97468400</v>
      </c>
      <c r="G181" s="43">
        <v>0</v>
      </c>
      <c r="H181" s="43">
        <f>+F181</f>
        <v>97468400</v>
      </c>
      <c r="I181" s="3">
        <f t="shared" si="64"/>
        <v>97468400</v>
      </c>
      <c r="J181" s="3">
        <f t="shared" si="71"/>
        <v>0</v>
      </c>
      <c r="L181" s="73" t="str">
        <f t="shared" si="65"/>
        <v>5</v>
      </c>
      <c r="M181" s="74" t="str">
        <f t="shared" si="66"/>
        <v>.1</v>
      </c>
      <c r="N181" s="75" t="str">
        <f t="shared" si="67"/>
        <v>.03</v>
      </c>
      <c r="O181" s="75" t="str">
        <f t="shared" si="68"/>
        <v>.06</v>
      </c>
      <c r="P181" s="75" t="str">
        <f t="shared" si="69"/>
        <v>5.1.03.06</v>
      </c>
    </row>
    <row r="182" spans="1:16" ht="29.25">
      <c r="A182" s="86">
        <v>510307</v>
      </c>
      <c r="B182" s="50" t="s">
        <v>259</v>
      </c>
      <c r="C182" s="32">
        <f>_xlfn.IFERROR(VLOOKUP(A182,Actual!$A$1:$Z$500,5,0),0)</f>
        <v>44508000</v>
      </c>
      <c r="D182" s="32">
        <f>_xlfn.IFERROR(VLOOKUP(A182,Actual!$A$1:$Z$500,20,0),0)</f>
        <v>8467800</v>
      </c>
      <c r="E182" s="32">
        <f>_xlfn.IFERROR(VLOOKUP(A182,Actual!$A$1:$Z$500,21,0),0)</f>
        <v>0</v>
      </c>
      <c r="F182" s="42">
        <f>+C182+D182-E182</f>
        <v>52975800</v>
      </c>
      <c r="G182" s="43">
        <v>0</v>
      </c>
      <c r="H182" s="43">
        <f>+F182</f>
        <v>52975800</v>
      </c>
      <c r="I182" s="3">
        <f t="shared" si="64"/>
        <v>52975800</v>
      </c>
      <c r="J182" s="3">
        <f t="shared" si="71"/>
        <v>0</v>
      </c>
      <c r="L182" s="73" t="str">
        <f t="shared" si="65"/>
        <v>5</v>
      </c>
      <c r="M182" s="74" t="str">
        <f t="shared" si="66"/>
        <v>.1</v>
      </c>
      <c r="N182" s="75" t="str">
        <f t="shared" si="67"/>
        <v>.03</v>
      </c>
      <c r="O182" s="75" t="str">
        <f t="shared" si="68"/>
        <v>.07</v>
      </c>
      <c r="P182" s="75" t="str">
        <f t="shared" si="69"/>
        <v>5.1.03.07</v>
      </c>
    </row>
    <row r="183" spans="1:16" ht="15">
      <c r="A183" s="85">
        <v>5104</v>
      </c>
      <c r="B183" s="49" t="s">
        <v>260</v>
      </c>
      <c r="C183" s="37">
        <f aca="true" t="shared" si="84" ref="C183:H183">+C184+C185</f>
        <v>58421100</v>
      </c>
      <c r="D183" s="37">
        <f t="shared" si="84"/>
        <v>21084100</v>
      </c>
      <c r="E183" s="37">
        <f t="shared" si="84"/>
        <v>0</v>
      </c>
      <c r="F183" s="37">
        <f t="shared" si="84"/>
        <v>79505200</v>
      </c>
      <c r="G183" s="37">
        <f t="shared" si="84"/>
        <v>0</v>
      </c>
      <c r="H183" s="37">
        <f t="shared" si="84"/>
        <v>79505200</v>
      </c>
      <c r="I183" s="3">
        <f t="shared" si="64"/>
        <v>79505200</v>
      </c>
      <c r="J183" s="3">
        <f t="shared" si="71"/>
        <v>0</v>
      </c>
      <c r="L183" s="73" t="str">
        <f t="shared" si="65"/>
        <v>5</v>
      </c>
      <c r="M183" s="74" t="str">
        <f t="shared" si="66"/>
        <v>.1</v>
      </c>
      <c r="N183" s="75" t="str">
        <f t="shared" si="67"/>
        <v>.04</v>
      </c>
      <c r="O183" s="75">
        <f t="shared" si="68"/>
      </c>
      <c r="P183" s="75" t="str">
        <f t="shared" si="69"/>
        <v>5.1.04</v>
      </c>
    </row>
    <row r="184" spans="1:16" ht="15">
      <c r="A184" s="86">
        <v>510401</v>
      </c>
      <c r="B184" s="51" t="s">
        <v>261</v>
      </c>
      <c r="C184" s="32">
        <f>_xlfn.IFERROR(VLOOKUP(A184,Actual!$A$1:$Z$500,5,0),0)</f>
        <v>35051200</v>
      </c>
      <c r="D184" s="32">
        <f>_xlfn.IFERROR(VLOOKUP(A184,Actual!$A$1:$Z$500,20,0),0)</f>
        <v>12650200</v>
      </c>
      <c r="E184" s="32">
        <f>_xlfn.IFERROR(VLOOKUP(A184,Actual!$A$1:$Z$500,21,0),0)</f>
        <v>0</v>
      </c>
      <c r="F184" s="42">
        <f>+C184+D184-E184</f>
        <v>47701400</v>
      </c>
      <c r="G184" s="43">
        <v>0</v>
      </c>
      <c r="H184" s="43">
        <f>+F184</f>
        <v>47701400</v>
      </c>
      <c r="I184" s="3">
        <f t="shared" si="64"/>
        <v>47701400</v>
      </c>
      <c r="J184" s="3">
        <f t="shared" si="71"/>
        <v>0</v>
      </c>
      <c r="L184" s="73" t="str">
        <f t="shared" si="65"/>
        <v>5</v>
      </c>
      <c r="M184" s="74" t="str">
        <f t="shared" si="66"/>
        <v>.1</v>
      </c>
      <c r="N184" s="75" t="str">
        <f t="shared" si="67"/>
        <v>.04</v>
      </c>
      <c r="O184" s="75" t="str">
        <f t="shared" si="68"/>
        <v>.01</v>
      </c>
      <c r="P184" s="75" t="str">
        <f t="shared" si="69"/>
        <v>5.1.04.01</v>
      </c>
    </row>
    <row r="185" spans="1:16" ht="15">
      <c r="A185" s="86">
        <v>510402</v>
      </c>
      <c r="B185" s="51" t="s">
        <v>262</v>
      </c>
      <c r="C185" s="32">
        <f>_xlfn.IFERROR(VLOOKUP(A185,Actual!$A$1:$Z$500,5,0),0)</f>
        <v>23369900</v>
      </c>
      <c r="D185" s="32">
        <f>_xlfn.IFERROR(VLOOKUP(A185,Actual!$A$1:$Z$500,20,0),0)</f>
        <v>8433900</v>
      </c>
      <c r="E185" s="32">
        <f>_xlfn.IFERROR(VLOOKUP(A185,Actual!$A$1:$Z$500,21,0),0)</f>
        <v>0</v>
      </c>
      <c r="F185" s="42">
        <f>+C185+D185-E185</f>
        <v>31803800</v>
      </c>
      <c r="G185" s="43">
        <v>0</v>
      </c>
      <c r="H185" s="43">
        <f>+F185</f>
        <v>31803800</v>
      </c>
      <c r="I185" s="3">
        <f t="shared" si="64"/>
        <v>31803800</v>
      </c>
      <c r="J185" s="3">
        <f t="shared" si="71"/>
        <v>0</v>
      </c>
      <c r="L185" s="73" t="str">
        <f t="shared" si="65"/>
        <v>5</v>
      </c>
      <c r="M185" s="74" t="str">
        <f t="shared" si="66"/>
        <v>.1</v>
      </c>
      <c r="N185" s="75" t="str">
        <f t="shared" si="67"/>
        <v>.04</v>
      </c>
      <c r="O185" s="75" t="str">
        <f t="shared" si="68"/>
        <v>.02</v>
      </c>
      <c r="P185" s="75" t="str">
        <f t="shared" si="69"/>
        <v>5.1.04.02</v>
      </c>
    </row>
    <row r="186" spans="1:16" ht="15">
      <c r="A186" s="85">
        <v>5107</v>
      </c>
      <c r="B186" s="49" t="s">
        <v>263</v>
      </c>
      <c r="C186" s="37">
        <f aca="true" t="shared" si="85" ref="C186:H186">SUM(C187:C194)</f>
        <v>601763472</v>
      </c>
      <c r="D186" s="37">
        <f t="shared" si="85"/>
        <v>98230462</v>
      </c>
      <c r="E186" s="37">
        <f t="shared" si="85"/>
        <v>13201009</v>
      </c>
      <c r="F186" s="37">
        <f t="shared" si="85"/>
        <v>686792925</v>
      </c>
      <c r="G186" s="37">
        <f t="shared" si="85"/>
        <v>0</v>
      </c>
      <c r="H186" s="37">
        <f t="shared" si="85"/>
        <v>686792925</v>
      </c>
      <c r="I186" s="3">
        <f t="shared" si="64"/>
        <v>686792925</v>
      </c>
      <c r="J186" s="3">
        <f t="shared" si="71"/>
        <v>0</v>
      </c>
      <c r="L186" s="73" t="str">
        <f t="shared" si="65"/>
        <v>5</v>
      </c>
      <c r="M186" s="74" t="str">
        <f t="shared" si="66"/>
        <v>.1</v>
      </c>
      <c r="N186" s="75" t="str">
        <f t="shared" si="67"/>
        <v>.07</v>
      </c>
      <c r="O186" s="75">
        <f t="shared" si="68"/>
      </c>
      <c r="P186" s="75" t="str">
        <f t="shared" si="69"/>
        <v>5.1.07</v>
      </c>
    </row>
    <row r="187" spans="1:16" ht="15">
      <c r="A187" s="86">
        <v>510701</v>
      </c>
      <c r="B187" s="51" t="s">
        <v>264</v>
      </c>
      <c r="C187" s="32">
        <f>_xlfn.IFERROR(VLOOKUP(A187,Actual!$A$1:$Z$500,5,0),0)</f>
        <v>95681374</v>
      </c>
      <c r="D187" s="32">
        <f>_xlfn.IFERROR(VLOOKUP(A187,Actual!$A$1:$Z$500,20,0),0)</f>
        <v>12476587</v>
      </c>
      <c r="E187" s="32">
        <f>_xlfn.IFERROR(VLOOKUP(A187,Actual!$A$1:$Z$500,21,0),0)</f>
        <v>0</v>
      </c>
      <c r="F187" s="32">
        <f aca="true" t="shared" si="86" ref="F187:F194">+C187+D187-E187</f>
        <v>108157961</v>
      </c>
      <c r="G187" s="43">
        <v>0</v>
      </c>
      <c r="H187" s="43">
        <f aca="true" t="shared" si="87" ref="H187:H194">+F187</f>
        <v>108157961</v>
      </c>
      <c r="I187" s="3">
        <f t="shared" si="64"/>
        <v>108157961</v>
      </c>
      <c r="J187" s="3">
        <f t="shared" si="71"/>
        <v>0</v>
      </c>
      <c r="L187" s="73" t="str">
        <f t="shared" si="65"/>
        <v>5</v>
      </c>
      <c r="M187" s="74" t="str">
        <f t="shared" si="66"/>
        <v>.1</v>
      </c>
      <c r="N187" s="75" t="str">
        <f t="shared" si="67"/>
        <v>.07</v>
      </c>
      <c r="O187" s="75" t="str">
        <f t="shared" si="68"/>
        <v>.01</v>
      </c>
      <c r="P187" s="75" t="str">
        <f t="shared" si="69"/>
        <v>5.1.07.01</v>
      </c>
    </row>
    <row r="188" spans="1:16" ht="15">
      <c r="A188" s="86">
        <v>510702</v>
      </c>
      <c r="B188" s="51" t="s">
        <v>265</v>
      </c>
      <c r="C188" s="32">
        <f>_xlfn.IFERROR(VLOOKUP(A188,Actual!$A$1:$Z$500,5,0),0)</f>
        <v>89050312</v>
      </c>
      <c r="D188" s="32">
        <f>_xlfn.IFERROR(VLOOKUP(A188,Actual!$A$1:$Z$500,20,0),0)</f>
        <v>34494457</v>
      </c>
      <c r="E188" s="32">
        <f>_xlfn.IFERROR(VLOOKUP(A188,Actual!$A$1:$Z$500,21,0),0)</f>
        <v>0</v>
      </c>
      <c r="F188" s="32">
        <f t="shared" si="86"/>
        <v>123544769</v>
      </c>
      <c r="G188" s="43">
        <v>0</v>
      </c>
      <c r="H188" s="43">
        <f t="shared" si="87"/>
        <v>123544769</v>
      </c>
      <c r="I188" s="3">
        <f t="shared" si="64"/>
        <v>123544769</v>
      </c>
      <c r="J188" s="3">
        <f t="shared" si="71"/>
        <v>0</v>
      </c>
      <c r="L188" s="73" t="str">
        <f t="shared" si="65"/>
        <v>5</v>
      </c>
      <c r="M188" s="74" t="str">
        <f t="shared" si="66"/>
        <v>.1</v>
      </c>
      <c r="N188" s="75" t="str">
        <f t="shared" si="67"/>
        <v>.07</v>
      </c>
      <c r="O188" s="75" t="str">
        <f t="shared" si="68"/>
        <v>.02</v>
      </c>
      <c r="P188" s="75" t="str">
        <f t="shared" si="69"/>
        <v>5.1.07.02</v>
      </c>
    </row>
    <row r="189" spans="1:16" ht="15">
      <c r="A189" s="86">
        <v>510703</v>
      </c>
      <c r="B189" s="51" t="s">
        <v>266</v>
      </c>
      <c r="C189" s="32">
        <f>_xlfn.IFERROR(VLOOKUP(A189,Actual!$A$1:$Z$500,5,0),0)</f>
        <v>10241345</v>
      </c>
      <c r="D189" s="32">
        <f>_xlfn.IFERROR(VLOOKUP(A189,Actual!$A$1:$Z$500,20,0),0)</f>
        <v>4139333</v>
      </c>
      <c r="E189" s="32">
        <f>_xlfn.IFERROR(VLOOKUP(A189,Actual!$A$1:$Z$500,21,0),0)</f>
        <v>0</v>
      </c>
      <c r="F189" s="32">
        <f t="shared" si="86"/>
        <v>14380678</v>
      </c>
      <c r="G189" s="43">
        <v>0</v>
      </c>
      <c r="H189" s="43">
        <f t="shared" si="87"/>
        <v>14380678</v>
      </c>
      <c r="I189" s="3">
        <f t="shared" si="64"/>
        <v>14380678</v>
      </c>
      <c r="J189" s="3">
        <f t="shared" si="71"/>
        <v>0</v>
      </c>
      <c r="L189" s="73" t="str">
        <f t="shared" si="65"/>
        <v>5</v>
      </c>
      <c r="M189" s="74" t="str">
        <f t="shared" si="66"/>
        <v>.1</v>
      </c>
      <c r="N189" s="75" t="str">
        <f t="shared" si="67"/>
        <v>.07</v>
      </c>
      <c r="O189" s="75" t="str">
        <f t="shared" si="68"/>
        <v>.03</v>
      </c>
      <c r="P189" s="75" t="str">
        <f t="shared" si="69"/>
        <v>5.1.07.03</v>
      </c>
    </row>
    <row r="190" spans="1:16" ht="15">
      <c r="A190" s="86">
        <v>510704</v>
      </c>
      <c r="B190" s="51" t="s">
        <v>267</v>
      </c>
      <c r="C190" s="32">
        <f>_xlfn.IFERROR(VLOOKUP(A190,Actual!$A$1:$Z$500,5,0),0)</f>
        <v>73687250</v>
      </c>
      <c r="D190" s="32">
        <f>_xlfn.IFERROR(VLOOKUP(A190,Actual!$A$1:$Z$500,20,0),0)</f>
        <v>8757187</v>
      </c>
      <c r="E190" s="32">
        <f>_xlfn.IFERROR(VLOOKUP(A190,Actual!$A$1:$Z$500,21,0),0)</f>
        <v>0</v>
      </c>
      <c r="F190" s="32">
        <f t="shared" si="86"/>
        <v>82444437</v>
      </c>
      <c r="G190" s="43">
        <v>0</v>
      </c>
      <c r="H190" s="43">
        <f t="shared" si="87"/>
        <v>82444437</v>
      </c>
      <c r="I190" s="3">
        <f t="shared" si="64"/>
        <v>82444437</v>
      </c>
      <c r="J190" s="3">
        <f t="shared" si="71"/>
        <v>0</v>
      </c>
      <c r="L190" s="73" t="str">
        <f t="shared" si="65"/>
        <v>5</v>
      </c>
      <c r="M190" s="74" t="str">
        <f t="shared" si="66"/>
        <v>.1</v>
      </c>
      <c r="N190" s="75" t="str">
        <f t="shared" si="67"/>
        <v>.07</v>
      </c>
      <c r="O190" s="75" t="str">
        <f t="shared" si="68"/>
        <v>.04</v>
      </c>
      <c r="P190" s="75" t="str">
        <f t="shared" si="69"/>
        <v>5.1.07.04</v>
      </c>
    </row>
    <row r="191" spans="1:16" ht="15">
      <c r="A191" s="86">
        <v>510705</v>
      </c>
      <c r="B191" s="51" t="s">
        <v>268</v>
      </c>
      <c r="C191" s="32">
        <f>_xlfn.IFERROR(VLOOKUP(A191,Actual!$A$1:$Z$500,5,0),0)</f>
        <v>122490080</v>
      </c>
      <c r="D191" s="32">
        <f>_xlfn.IFERROR(VLOOKUP(A191,Actual!$A$1:$Z$500,20,0),0)</f>
        <v>36190986</v>
      </c>
      <c r="E191" s="32">
        <f>_xlfn.IFERROR(VLOOKUP(A191,Actual!$A$1:$Z$500,21,0),0)</f>
        <v>0</v>
      </c>
      <c r="F191" s="32">
        <f t="shared" si="86"/>
        <v>158681066</v>
      </c>
      <c r="G191" s="43">
        <v>0</v>
      </c>
      <c r="H191" s="43">
        <f t="shared" si="87"/>
        <v>158681066</v>
      </c>
      <c r="I191" s="3">
        <f t="shared" si="64"/>
        <v>158681066</v>
      </c>
      <c r="J191" s="3">
        <f t="shared" si="71"/>
        <v>0</v>
      </c>
      <c r="L191" s="73" t="str">
        <f t="shared" si="65"/>
        <v>5</v>
      </c>
      <c r="M191" s="74" t="str">
        <f t="shared" si="66"/>
        <v>.1</v>
      </c>
      <c r="N191" s="75" t="str">
        <f t="shared" si="67"/>
        <v>.07</v>
      </c>
      <c r="O191" s="75" t="str">
        <f t="shared" si="68"/>
        <v>.05</v>
      </c>
      <c r="P191" s="75" t="str">
        <f t="shared" si="69"/>
        <v>5.1.07.05</v>
      </c>
    </row>
    <row r="192" spans="1:16" ht="15">
      <c r="A192" s="86">
        <v>510706</v>
      </c>
      <c r="B192" s="51" t="s">
        <v>269</v>
      </c>
      <c r="C192" s="32">
        <f>_xlfn.IFERROR(VLOOKUP(A192,Actual!$A$1:$Z$500,5,0),0)</f>
        <v>199211173</v>
      </c>
      <c r="D192" s="32">
        <f>_xlfn.IFERROR(VLOOKUP(A192,Actual!$A$1:$Z$500,20,0),0)</f>
        <v>90917</v>
      </c>
      <c r="E192" s="32">
        <f>_xlfn.IFERROR(VLOOKUP(A192,Actual!$A$1:$Z$500,21,0),0)</f>
        <v>13201009</v>
      </c>
      <c r="F192" s="32">
        <f t="shared" si="86"/>
        <v>186101081</v>
      </c>
      <c r="G192" s="43">
        <v>0</v>
      </c>
      <c r="H192" s="43">
        <f t="shared" si="87"/>
        <v>186101081</v>
      </c>
      <c r="I192" s="3">
        <f t="shared" si="64"/>
        <v>186101081</v>
      </c>
      <c r="J192" s="3">
        <f t="shared" si="71"/>
        <v>0</v>
      </c>
      <c r="L192" s="73" t="str">
        <f t="shared" si="65"/>
        <v>5</v>
      </c>
      <c r="M192" s="74" t="str">
        <f t="shared" si="66"/>
        <v>.1</v>
      </c>
      <c r="N192" s="75" t="str">
        <f t="shared" si="67"/>
        <v>.07</v>
      </c>
      <c r="O192" s="75" t="str">
        <f t="shared" si="68"/>
        <v>.06</v>
      </c>
      <c r="P192" s="75" t="str">
        <f t="shared" si="69"/>
        <v>5.1.07.06</v>
      </c>
    </row>
    <row r="193" spans="1:16" ht="15">
      <c r="A193" s="86">
        <v>510707</v>
      </c>
      <c r="B193" s="51" t="s">
        <v>270</v>
      </c>
      <c r="C193" s="32">
        <f>_xlfn.IFERROR(VLOOKUP(A193,Actual!$A$1:$Z$500,5,0),0)</f>
        <v>7500911</v>
      </c>
      <c r="D193" s="32">
        <f>_xlfn.IFERROR(VLOOKUP(A193,Actual!$A$1:$Z$500,20,0),0)</f>
        <v>1470293</v>
      </c>
      <c r="E193" s="32">
        <f>_xlfn.IFERROR(VLOOKUP(A193,Actual!$A$1:$Z$500,21,0),0)</f>
        <v>0</v>
      </c>
      <c r="F193" s="32">
        <f t="shared" si="86"/>
        <v>8971204</v>
      </c>
      <c r="G193" s="43">
        <v>0</v>
      </c>
      <c r="H193" s="43">
        <f t="shared" si="87"/>
        <v>8971204</v>
      </c>
      <c r="I193" s="3">
        <f t="shared" si="64"/>
        <v>8971204</v>
      </c>
      <c r="J193" s="3">
        <f t="shared" si="71"/>
        <v>0</v>
      </c>
      <c r="L193" s="73" t="str">
        <f t="shared" si="65"/>
        <v>5</v>
      </c>
      <c r="M193" s="74" t="str">
        <f t="shared" si="66"/>
        <v>.1</v>
      </c>
      <c r="N193" s="75" t="str">
        <f t="shared" si="67"/>
        <v>.07</v>
      </c>
      <c r="O193" s="75" t="str">
        <f t="shared" si="68"/>
        <v>.07</v>
      </c>
      <c r="P193" s="75" t="str">
        <f t="shared" si="69"/>
        <v>5.1.07.07</v>
      </c>
    </row>
    <row r="194" spans="1:16" ht="15">
      <c r="A194" s="86">
        <v>510790</v>
      </c>
      <c r="B194" s="51" t="s">
        <v>271</v>
      </c>
      <c r="C194" s="32">
        <f>_xlfn.IFERROR(VLOOKUP(A194,Actual!$A$1:$Z$500,5,0),0)</f>
        <v>3901027</v>
      </c>
      <c r="D194" s="32">
        <f>_xlfn.IFERROR(VLOOKUP(A194,Actual!$A$1:$Z$500,20,0),0)</f>
        <v>610702</v>
      </c>
      <c r="E194" s="32">
        <f>_xlfn.IFERROR(VLOOKUP(A194,Actual!$A$1:$Z$500,21,0),0)</f>
        <v>0</v>
      </c>
      <c r="F194" s="32">
        <f t="shared" si="86"/>
        <v>4511729</v>
      </c>
      <c r="G194" s="43">
        <v>0</v>
      </c>
      <c r="H194" s="43">
        <f t="shared" si="87"/>
        <v>4511729</v>
      </c>
      <c r="I194" s="3">
        <f t="shared" si="64"/>
        <v>4511729</v>
      </c>
      <c r="J194" s="3">
        <f t="shared" si="71"/>
        <v>0</v>
      </c>
      <c r="L194" s="73" t="str">
        <f t="shared" si="65"/>
        <v>5</v>
      </c>
      <c r="M194" s="74" t="str">
        <f t="shared" si="66"/>
        <v>.1</v>
      </c>
      <c r="N194" s="75" t="str">
        <f t="shared" si="67"/>
        <v>.07</v>
      </c>
      <c r="O194" s="75" t="str">
        <f t="shared" si="68"/>
        <v>.90</v>
      </c>
      <c r="P194" s="75" t="str">
        <f t="shared" si="69"/>
        <v>5.1.07.90</v>
      </c>
    </row>
    <row r="195" spans="1:16" ht="15">
      <c r="A195" s="85">
        <v>5108</v>
      </c>
      <c r="B195" s="49" t="s">
        <v>272</v>
      </c>
      <c r="C195" s="37">
        <f aca="true" t="shared" si="88" ref="C195:H195">+C196+C197</f>
        <v>11775853</v>
      </c>
      <c r="D195" s="37">
        <f t="shared" si="88"/>
        <v>81200</v>
      </c>
      <c r="E195" s="37">
        <f t="shared" si="88"/>
        <v>112803</v>
      </c>
      <c r="F195" s="37">
        <f t="shared" si="88"/>
        <v>11744250</v>
      </c>
      <c r="G195" s="37">
        <f t="shared" si="88"/>
        <v>0</v>
      </c>
      <c r="H195" s="37">
        <f t="shared" si="88"/>
        <v>11744250</v>
      </c>
      <c r="I195" s="3">
        <f t="shared" si="64"/>
        <v>11744250</v>
      </c>
      <c r="J195" s="3">
        <f t="shared" si="71"/>
        <v>0</v>
      </c>
      <c r="L195" s="73" t="str">
        <f t="shared" si="65"/>
        <v>5</v>
      </c>
      <c r="M195" s="74" t="str">
        <f t="shared" si="66"/>
        <v>.1</v>
      </c>
      <c r="N195" s="75" t="str">
        <f t="shared" si="67"/>
        <v>.08</v>
      </c>
      <c r="O195" s="75">
        <f t="shared" si="68"/>
      </c>
      <c r="P195" s="75" t="str">
        <f t="shared" si="69"/>
        <v>5.1.08</v>
      </c>
    </row>
    <row r="196" spans="1:16" ht="15">
      <c r="A196" s="86">
        <v>510802</v>
      </c>
      <c r="B196" s="51" t="s">
        <v>273</v>
      </c>
      <c r="C196" s="32">
        <f>_xlfn.IFERROR(VLOOKUP(A196,Actual!$A$1:$Z$500,5,0),0)</f>
        <v>0</v>
      </c>
      <c r="D196" s="32">
        <f>_xlfn.IFERROR(VLOOKUP(A196,Actual!$A$1:$Z$500,20,0),0)</f>
        <v>0</v>
      </c>
      <c r="E196" s="32">
        <f>_xlfn.IFERROR(VLOOKUP(A196,Actual!$A$1:$Z$500,21,0),0)</f>
        <v>0</v>
      </c>
      <c r="F196" s="42">
        <f>+C196+D196-E196</f>
        <v>0</v>
      </c>
      <c r="G196" s="43">
        <v>0</v>
      </c>
      <c r="H196" s="43">
        <f>+F196</f>
        <v>0</v>
      </c>
      <c r="I196" s="3">
        <f t="shared" si="64"/>
        <v>0</v>
      </c>
      <c r="J196" s="3">
        <f t="shared" si="71"/>
        <v>0</v>
      </c>
      <c r="L196" s="73" t="str">
        <f t="shared" si="65"/>
        <v>5</v>
      </c>
      <c r="M196" s="74" t="str">
        <f t="shared" si="66"/>
        <v>.1</v>
      </c>
      <c r="N196" s="75" t="str">
        <f t="shared" si="67"/>
        <v>.08</v>
      </c>
      <c r="O196" s="75" t="str">
        <f t="shared" si="68"/>
        <v>.02</v>
      </c>
      <c r="P196" s="75" t="str">
        <f t="shared" si="69"/>
        <v>5.1.08.02</v>
      </c>
    </row>
    <row r="197" spans="1:16" ht="15">
      <c r="A197" s="86">
        <v>510803</v>
      </c>
      <c r="B197" s="50" t="s">
        <v>274</v>
      </c>
      <c r="C197" s="32">
        <f>_xlfn.IFERROR(VLOOKUP(A197,Actual!$A$1:$Z$500,5,0),0)</f>
        <v>11775853</v>
      </c>
      <c r="D197" s="32">
        <f>_xlfn.IFERROR(VLOOKUP(A197,Actual!$A$1:$Z$500,20,0),0)</f>
        <v>81200</v>
      </c>
      <c r="E197" s="32">
        <f>_xlfn.IFERROR(VLOOKUP(A197,Actual!$A$1:$Z$500,21,0),0)</f>
        <v>112803</v>
      </c>
      <c r="F197" s="42">
        <f>+C197+D197-E197</f>
        <v>11744250</v>
      </c>
      <c r="G197" s="43">
        <v>0</v>
      </c>
      <c r="H197" s="43">
        <f>+F197</f>
        <v>11744250</v>
      </c>
      <c r="I197" s="3">
        <f t="shared" si="64"/>
        <v>11744250</v>
      </c>
      <c r="J197" s="3">
        <f t="shared" si="71"/>
        <v>0</v>
      </c>
      <c r="L197" s="73" t="str">
        <f t="shared" si="65"/>
        <v>5</v>
      </c>
      <c r="M197" s="74" t="str">
        <f t="shared" si="66"/>
        <v>.1</v>
      </c>
      <c r="N197" s="75" t="str">
        <f t="shared" si="67"/>
        <v>.08</v>
      </c>
      <c r="O197" s="75" t="str">
        <f t="shared" si="68"/>
        <v>.03</v>
      </c>
      <c r="P197" s="75" t="str">
        <f t="shared" si="69"/>
        <v>5.1.08.03</v>
      </c>
    </row>
    <row r="198" spans="1:16" ht="15">
      <c r="A198" s="85">
        <v>5111</v>
      </c>
      <c r="B198" s="49" t="s">
        <v>275</v>
      </c>
      <c r="C198" s="37">
        <f aca="true" t="shared" si="89" ref="C198:H198">SUM(C199:C208)</f>
        <v>395269136</v>
      </c>
      <c r="D198" s="37">
        <f t="shared" si="89"/>
        <v>67578506</v>
      </c>
      <c r="E198" s="37">
        <f t="shared" si="89"/>
        <v>35048</v>
      </c>
      <c r="F198" s="37">
        <f t="shared" si="89"/>
        <v>462812594</v>
      </c>
      <c r="G198" s="37">
        <f t="shared" si="89"/>
        <v>0</v>
      </c>
      <c r="H198" s="37">
        <f t="shared" si="89"/>
        <v>462812594</v>
      </c>
      <c r="I198" s="3">
        <f t="shared" si="64"/>
        <v>462812594</v>
      </c>
      <c r="J198" s="3">
        <f t="shared" si="71"/>
        <v>0</v>
      </c>
      <c r="L198" s="73" t="str">
        <f t="shared" si="65"/>
        <v>5</v>
      </c>
      <c r="M198" s="74" t="str">
        <f t="shared" si="66"/>
        <v>.1</v>
      </c>
      <c r="N198" s="75" t="str">
        <f t="shared" si="67"/>
        <v>.11</v>
      </c>
      <c r="O198" s="75">
        <f t="shared" si="68"/>
      </c>
      <c r="P198" s="75" t="str">
        <f t="shared" si="69"/>
        <v>5.1.11</v>
      </c>
    </row>
    <row r="199" spans="1:16" ht="15">
      <c r="A199" s="86">
        <v>511113</v>
      </c>
      <c r="B199" s="51" t="s">
        <v>276</v>
      </c>
      <c r="C199" s="32">
        <f>_xlfn.IFERROR(VLOOKUP(A199,Actual!$A$1:$Z$500,5,0),0)</f>
        <v>28374429</v>
      </c>
      <c r="D199" s="32">
        <f>_xlfn.IFERROR(VLOOKUP(A199,Actual!$A$1:$Z$500,20,0),0)</f>
        <v>0</v>
      </c>
      <c r="E199" s="32">
        <f>_xlfn.IFERROR(VLOOKUP(A199,Actual!$A$1:$Z$500,21,0),0)</f>
        <v>0</v>
      </c>
      <c r="F199" s="42">
        <f aca="true" t="shared" si="90" ref="F199:F208">+C199+D199-E199</f>
        <v>28374429</v>
      </c>
      <c r="G199" s="43">
        <v>0</v>
      </c>
      <c r="H199" s="43">
        <f aca="true" t="shared" si="91" ref="H199:H208">+F199</f>
        <v>28374429</v>
      </c>
      <c r="I199" s="3">
        <f t="shared" si="64"/>
        <v>28374429</v>
      </c>
      <c r="J199" s="3">
        <f t="shared" si="71"/>
        <v>0</v>
      </c>
      <c r="L199" s="73" t="str">
        <f t="shared" si="65"/>
        <v>5</v>
      </c>
      <c r="M199" s="74" t="str">
        <f t="shared" si="66"/>
        <v>.1</v>
      </c>
      <c r="N199" s="75" t="str">
        <f t="shared" si="67"/>
        <v>.11</v>
      </c>
      <c r="O199" s="75" t="str">
        <f t="shared" si="68"/>
        <v>.13</v>
      </c>
      <c r="P199" s="75" t="str">
        <f t="shared" si="69"/>
        <v>5.1.11.13</v>
      </c>
    </row>
    <row r="200" spans="1:16" ht="15">
      <c r="A200" s="86">
        <v>511114</v>
      </c>
      <c r="B200" s="51" t="s">
        <v>277</v>
      </c>
      <c r="C200" s="32">
        <f>_xlfn.IFERROR(VLOOKUP(A200,Actual!$A$1:$Z$500,5,0),0)</f>
        <v>93796015</v>
      </c>
      <c r="D200" s="32">
        <f>_xlfn.IFERROR(VLOOKUP(A200,Actual!$A$1:$Z$500,20,0),0)</f>
        <v>6600705</v>
      </c>
      <c r="E200" s="32">
        <f>_xlfn.IFERROR(VLOOKUP(A200,Actual!$A$1:$Z$500,21,0),0)</f>
        <v>0</v>
      </c>
      <c r="F200" s="42">
        <f t="shared" si="90"/>
        <v>100396720</v>
      </c>
      <c r="G200" s="43">
        <v>0</v>
      </c>
      <c r="H200" s="43">
        <f t="shared" si="91"/>
        <v>100396720</v>
      </c>
      <c r="I200" s="3">
        <f t="shared" si="64"/>
        <v>100396720</v>
      </c>
      <c r="J200" s="3">
        <f t="shared" si="71"/>
        <v>0</v>
      </c>
      <c r="L200" s="73" t="str">
        <f t="shared" si="65"/>
        <v>5</v>
      </c>
      <c r="M200" s="74" t="str">
        <f t="shared" si="66"/>
        <v>.1</v>
      </c>
      <c r="N200" s="75" t="str">
        <f t="shared" si="67"/>
        <v>.11</v>
      </c>
      <c r="O200" s="75" t="str">
        <f t="shared" si="68"/>
        <v>.14</v>
      </c>
      <c r="P200" s="75" t="str">
        <f t="shared" si="69"/>
        <v>5.1.11.14</v>
      </c>
    </row>
    <row r="201" spans="1:16" ht="15">
      <c r="A201" s="86">
        <v>511115</v>
      </c>
      <c r="B201" s="51" t="s">
        <v>278</v>
      </c>
      <c r="C201" s="32">
        <f>_xlfn.IFERROR(VLOOKUP(A201,Actual!$A$1:$Z$500,5,0),0)</f>
        <v>15316540</v>
      </c>
      <c r="D201" s="32">
        <f>_xlfn.IFERROR(VLOOKUP(A201,Actual!$A$1:$Z$500,20,0),0)</f>
        <v>443886</v>
      </c>
      <c r="E201" s="32">
        <f>_xlfn.IFERROR(VLOOKUP(A201,Actual!$A$1:$Z$500,21,0),0)</f>
        <v>0</v>
      </c>
      <c r="F201" s="42">
        <f t="shared" si="90"/>
        <v>15760426</v>
      </c>
      <c r="G201" s="43">
        <v>0</v>
      </c>
      <c r="H201" s="43">
        <f t="shared" si="91"/>
        <v>15760426</v>
      </c>
      <c r="I201" s="3">
        <f t="shared" si="64"/>
        <v>15760426</v>
      </c>
      <c r="J201" s="3">
        <f t="shared" si="71"/>
        <v>0</v>
      </c>
      <c r="L201" s="73" t="str">
        <f t="shared" si="65"/>
        <v>5</v>
      </c>
      <c r="M201" s="74" t="str">
        <f t="shared" si="66"/>
        <v>.1</v>
      </c>
      <c r="N201" s="75" t="str">
        <f t="shared" si="67"/>
        <v>.11</v>
      </c>
      <c r="O201" s="75" t="str">
        <f t="shared" si="68"/>
        <v>.15</v>
      </c>
      <c r="P201" s="75" t="str">
        <f t="shared" si="69"/>
        <v>5.1.11.15</v>
      </c>
    </row>
    <row r="202" spans="1:16" ht="15">
      <c r="A202" s="86">
        <v>511117</v>
      </c>
      <c r="B202" s="51" t="s">
        <v>279</v>
      </c>
      <c r="C202" s="32">
        <f>_xlfn.IFERROR(VLOOKUP(A202,Actual!$A$1:$Z$500,5,0),0)</f>
        <v>30515753</v>
      </c>
      <c r="D202" s="32">
        <f>_xlfn.IFERROR(VLOOKUP(A202,Actual!$A$1:$Z$500,20,0),0)</f>
        <v>3717172</v>
      </c>
      <c r="E202" s="32">
        <f>_xlfn.IFERROR(VLOOKUP(A202,Actual!$A$1:$Z$500,21,0),0)</f>
        <v>0</v>
      </c>
      <c r="F202" s="42">
        <f t="shared" si="90"/>
        <v>34232925</v>
      </c>
      <c r="G202" s="43">
        <v>0</v>
      </c>
      <c r="H202" s="43">
        <f t="shared" si="91"/>
        <v>34232925</v>
      </c>
      <c r="I202" s="3">
        <f t="shared" si="64"/>
        <v>34232925</v>
      </c>
      <c r="J202" s="3">
        <f t="shared" si="71"/>
        <v>0</v>
      </c>
      <c r="L202" s="73" t="str">
        <f t="shared" si="65"/>
        <v>5</v>
      </c>
      <c r="M202" s="74" t="str">
        <f t="shared" si="66"/>
        <v>.1</v>
      </c>
      <c r="N202" s="75" t="str">
        <f t="shared" si="67"/>
        <v>.11</v>
      </c>
      <c r="O202" s="75" t="str">
        <f t="shared" si="68"/>
        <v>.17</v>
      </c>
      <c r="P202" s="75" t="str">
        <f t="shared" si="69"/>
        <v>5.1.11.17</v>
      </c>
    </row>
    <row r="203" spans="1:16" ht="29.25">
      <c r="A203" s="86">
        <v>511121</v>
      </c>
      <c r="B203" s="50" t="s">
        <v>280</v>
      </c>
      <c r="C203" s="32">
        <f>_xlfn.IFERROR(VLOOKUP(A203,Actual!$A$1:$Z$500,5,0),0)</f>
        <v>207000</v>
      </c>
      <c r="D203" s="32">
        <f>_xlfn.IFERROR(VLOOKUP(A203,Actual!$A$1:$Z$500,20,0),0)</f>
        <v>0</v>
      </c>
      <c r="E203" s="32">
        <f>_xlfn.IFERROR(VLOOKUP(A203,Actual!$A$1:$Z$500,21,0),0)</f>
        <v>0</v>
      </c>
      <c r="F203" s="42">
        <f t="shared" si="90"/>
        <v>207000</v>
      </c>
      <c r="G203" s="43">
        <v>0</v>
      </c>
      <c r="H203" s="43">
        <f t="shared" si="91"/>
        <v>207000</v>
      </c>
      <c r="I203" s="3">
        <f t="shared" si="64"/>
        <v>207000</v>
      </c>
      <c r="J203" s="3">
        <f t="shared" si="71"/>
        <v>0</v>
      </c>
      <c r="L203" s="73" t="str">
        <f t="shared" si="65"/>
        <v>5</v>
      </c>
      <c r="M203" s="74" t="str">
        <f t="shared" si="66"/>
        <v>.1</v>
      </c>
      <c r="N203" s="75" t="str">
        <f t="shared" si="67"/>
        <v>.11</v>
      </c>
      <c r="O203" s="75" t="str">
        <f t="shared" si="68"/>
        <v>.21</v>
      </c>
      <c r="P203" s="75" t="str">
        <f t="shared" si="69"/>
        <v>5.1.11.21</v>
      </c>
    </row>
    <row r="204" spans="1:16" ht="15">
      <c r="A204" s="86">
        <v>511123</v>
      </c>
      <c r="B204" s="51" t="s">
        <v>281</v>
      </c>
      <c r="C204" s="32">
        <f>_xlfn.IFERROR(VLOOKUP(A204,Actual!$A$1:$Z$500,5,0),0)</f>
        <v>7108618</v>
      </c>
      <c r="D204" s="32">
        <f>_xlfn.IFERROR(VLOOKUP(A204,Actual!$A$1:$Z$500,20,0),0)</f>
        <v>1905160</v>
      </c>
      <c r="E204" s="32">
        <f>_xlfn.IFERROR(VLOOKUP(A204,Actual!$A$1:$Z$500,21,0),0)</f>
        <v>0</v>
      </c>
      <c r="F204" s="42">
        <f t="shared" si="90"/>
        <v>9013778</v>
      </c>
      <c r="G204" s="43">
        <v>0</v>
      </c>
      <c r="H204" s="43">
        <f t="shared" si="91"/>
        <v>9013778</v>
      </c>
      <c r="I204" s="3">
        <f t="shared" si="64"/>
        <v>9013778</v>
      </c>
      <c r="J204" s="3">
        <f t="shared" si="71"/>
        <v>0</v>
      </c>
      <c r="L204" s="73" t="str">
        <f t="shared" si="65"/>
        <v>5</v>
      </c>
      <c r="M204" s="74" t="str">
        <f t="shared" si="66"/>
        <v>.1</v>
      </c>
      <c r="N204" s="75" t="str">
        <f t="shared" si="67"/>
        <v>.11</v>
      </c>
      <c r="O204" s="75" t="str">
        <f t="shared" si="68"/>
        <v>.23</v>
      </c>
      <c r="P204" s="75" t="str">
        <f t="shared" si="69"/>
        <v>5.1.11.23</v>
      </c>
    </row>
    <row r="205" spans="1:16" ht="15">
      <c r="A205" s="86">
        <v>511125</v>
      </c>
      <c r="B205" s="51" t="s">
        <v>282</v>
      </c>
      <c r="C205" s="32">
        <f>_xlfn.IFERROR(VLOOKUP(A205,Actual!$A$1:$Z$500,5,0),0)</f>
        <v>148992240</v>
      </c>
      <c r="D205" s="32">
        <f>_xlfn.IFERROR(VLOOKUP(A205,Actual!$A$1:$Z$500,20,0),0)</f>
        <v>24760004</v>
      </c>
      <c r="E205" s="32">
        <f>_xlfn.IFERROR(VLOOKUP(A205,Actual!$A$1:$Z$500,21,0),0)</f>
        <v>35048</v>
      </c>
      <c r="F205" s="42">
        <f t="shared" si="90"/>
        <v>173717196</v>
      </c>
      <c r="G205" s="43">
        <v>0</v>
      </c>
      <c r="H205" s="43">
        <f t="shared" si="91"/>
        <v>173717196</v>
      </c>
      <c r="I205" s="3">
        <f t="shared" si="64"/>
        <v>173717196</v>
      </c>
      <c r="J205" s="3">
        <f t="shared" si="71"/>
        <v>0</v>
      </c>
      <c r="L205" s="73" t="str">
        <f t="shared" si="65"/>
        <v>5</v>
      </c>
      <c r="M205" s="74" t="str">
        <f t="shared" si="66"/>
        <v>.1</v>
      </c>
      <c r="N205" s="75" t="str">
        <f t="shared" si="67"/>
        <v>.11</v>
      </c>
      <c r="O205" s="75" t="str">
        <f t="shared" si="68"/>
        <v>.25</v>
      </c>
      <c r="P205" s="75" t="str">
        <f t="shared" si="69"/>
        <v>5.1.11.25</v>
      </c>
    </row>
    <row r="206" spans="1:16" ht="15">
      <c r="A206" s="86">
        <v>511127</v>
      </c>
      <c r="B206" s="51" t="s">
        <v>283</v>
      </c>
      <c r="C206" s="32">
        <f>_xlfn.IFERROR(VLOOKUP(A206,Actual!$A$1:$Z$500,5,0),0)</f>
        <v>5453078</v>
      </c>
      <c r="D206" s="32">
        <f>_xlfn.IFERROR(VLOOKUP(A206,Actual!$A$1:$Z$500,20,0),0)</f>
        <v>3994369</v>
      </c>
      <c r="E206" s="32">
        <f>_xlfn.IFERROR(VLOOKUP(A206,Actual!$A$1:$Z$500,21,0),0)</f>
        <v>0</v>
      </c>
      <c r="F206" s="42">
        <f t="shared" si="90"/>
        <v>9447447</v>
      </c>
      <c r="G206" s="43">
        <v>0</v>
      </c>
      <c r="H206" s="43">
        <f t="shared" si="91"/>
        <v>9447447</v>
      </c>
      <c r="I206" s="3">
        <f t="shared" si="64"/>
        <v>9447447</v>
      </c>
      <c r="J206" s="3">
        <f t="shared" si="71"/>
        <v>0</v>
      </c>
      <c r="L206" s="73" t="str">
        <f t="shared" si="65"/>
        <v>5</v>
      </c>
      <c r="M206" s="74" t="str">
        <f t="shared" si="66"/>
        <v>.1</v>
      </c>
      <c r="N206" s="75" t="str">
        <f t="shared" si="67"/>
        <v>.11</v>
      </c>
      <c r="O206" s="75" t="str">
        <f t="shared" si="68"/>
        <v>.27</v>
      </c>
      <c r="P206" s="75" t="str">
        <f t="shared" si="69"/>
        <v>5.1.11.27</v>
      </c>
    </row>
    <row r="207" spans="1:16" ht="15">
      <c r="A207" s="86">
        <v>511155</v>
      </c>
      <c r="B207" s="51" t="s">
        <v>284</v>
      </c>
      <c r="C207" s="32">
        <f>_xlfn.IFERROR(VLOOKUP(A207,Actual!$A$1:$Z$500,5,0),0)</f>
        <v>64596992</v>
      </c>
      <c r="D207" s="32">
        <f>_xlfn.IFERROR(VLOOKUP(A207,Actual!$A$1:$Z$500,20,0),0)</f>
        <v>26157210</v>
      </c>
      <c r="E207" s="32">
        <f>_xlfn.IFERROR(VLOOKUP(A207,Actual!$A$1:$Z$500,21,0),0)</f>
        <v>0</v>
      </c>
      <c r="F207" s="42">
        <f t="shared" si="90"/>
        <v>90754202</v>
      </c>
      <c r="G207" s="43">
        <v>0</v>
      </c>
      <c r="H207" s="43">
        <f t="shared" si="91"/>
        <v>90754202</v>
      </c>
      <c r="I207" s="3">
        <f t="shared" si="64"/>
        <v>90754202</v>
      </c>
      <c r="J207" s="3">
        <f t="shared" si="71"/>
        <v>0</v>
      </c>
      <c r="L207" s="73" t="str">
        <f t="shared" si="65"/>
        <v>5</v>
      </c>
      <c r="M207" s="74" t="str">
        <f t="shared" si="66"/>
        <v>.1</v>
      </c>
      <c r="N207" s="75" t="str">
        <f t="shared" si="67"/>
        <v>.11</v>
      </c>
      <c r="O207" s="75" t="str">
        <f t="shared" si="68"/>
        <v>.55</v>
      </c>
      <c r="P207" s="75" t="str">
        <f t="shared" si="69"/>
        <v>5.1.11.55</v>
      </c>
    </row>
    <row r="208" spans="1:16" ht="15">
      <c r="A208" s="86">
        <v>511164</v>
      </c>
      <c r="B208" s="51" t="s">
        <v>285</v>
      </c>
      <c r="C208" s="32">
        <f>_xlfn.IFERROR(VLOOKUP(A208,Actual!$A$1:$Z$500,5,0),0)</f>
        <v>908471</v>
      </c>
      <c r="D208" s="32">
        <f>_xlfn.IFERROR(VLOOKUP(A208,Actual!$A$1:$Z$500,20,0),0)</f>
        <v>0</v>
      </c>
      <c r="E208" s="32">
        <f>_xlfn.IFERROR(VLOOKUP(A208,Actual!$A$1:$Z$500,21,0),0)</f>
        <v>0</v>
      </c>
      <c r="F208" s="42">
        <f t="shared" si="90"/>
        <v>908471</v>
      </c>
      <c r="G208" s="43">
        <v>0</v>
      </c>
      <c r="H208" s="43">
        <f t="shared" si="91"/>
        <v>908471</v>
      </c>
      <c r="I208" s="3">
        <f t="shared" si="64"/>
        <v>908471</v>
      </c>
      <c r="J208" s="3">
        <f t="shared" si="71"/>
        <v>0</v>
      </c>
      <c r="L208" s="73" t="str">
        <f t="shared" si="65"/>
        <v>5</v>
      </c>
      <c r="M208" s="74" t="str">
        <f t="shared" si="66"/>
        <v>.1</v>
      </c>
      <c r="N208" s="75" t="str">
        <f t="shared" si="67"/>
        <v>.11</v>
      </c>
      <c r="O208" s="75" t="str">
        <f t="shared" si="68"/>
        <v>.64</v>
      </c>
      <c r="P208" s="75" t="str">
        <f t="shared" si="69"/>
        <v>5.1.11.64</v>
      </c>
    </row>
    <row r="209" spans="1:16" ht="15">
      <c r="A209" s="85">
        <v>5120</v>
      </c>
      <c r="B209" s="49" t="s">
        <v>286</v>
      </c>
      <c r="C209" s="37">
        <f aca="true" t="shared" si="92" ref="C209:H209">+C210</f>
        <v>0</v>
      </c>
      <c r="D209" s="37">
        <f t="shared" si="92"/>
        <v>0</v>
      </c>
      <c r="E209" s="37">
        <f t="shared" si="92"/>
        <v>0</v>
      </c>
      <c r="F209" s="37">
        <f t="shared" si="92"/>
        <v>0</v>
      </c>
      <c r="G209" s="37">
        <f t="shared" si="92"/>
        <v>0</v>
      </c>
      <c r="H209" s="37">
        <f t="shared" si="92"/>
        <v>0</v>
      </c>
      <c r="I209" s="3">
        <f t="shared" si="64"/>
        <v>0</v>
      </c>
      <c r="J209" s="3">
        <f t="shared" si="71"/>
        <v>0</v>
      </c>
      <c r="L209" s="73" t="str">
        <f t="shared" si="65"/>
        <v>5</v>
      </c>
      <c r="M209" s="74" t="str">
        <f t="shared" si="66"/>
        <v>.1</v>
      </c>
      <c r="N209" s="75" t="str">
        <f t="shared" si="67"/>
        <v>.20</v>
      </c>
      <c r="O209" s="75">
        <f t="shared" si="68"/>
      </c>
      <c r="P209" s="75" t="str">
        <f t="shared" si="69"/>
        <v>5.1.20</v>
      </c>
    </row>
    <row r="210" spans="1:16" ht="15">
      <c r="A210" s="86">
        <v>512027</v>
      </c>
      <c r="B210" s="51" t="s">
        <v>287</v>
      </c>
      <c r="C210" s="32">
        <f>_xlfn.IFERROR(VLOOKUP(A210,Actual!$A$1:$Z$500,5,0),0)</f>
        <v>0</v>
      </c>
      <c r="D210" s="32">
        <f>_xlfn.IFERROR(VLOOKUP(A210,Actual!$A$1:$Z$500,20,0),0)</f>
        <v>0</v>
      </c>
      <c r="E210" s="32">
        <f>_xlfn.IFERROR(VLOOKUP(A210,Actual!$A$1:$Z$500,21,0),0)</f>
        <v>0</v>
      </c>
      <c r="F210" s="42">
        <f>+C210+D210-E210</f>
        <v>0</v>
      </c>
      <c r="G210" s="43">
        <v>0</v>
      </c>
      <c r="H210" s="43">
        <f>+F210</f>
        <v>0</v>
      </c>
      <c r="I210" s="3">
        <f t="shared" si="64"/>
        <v>0</v>
      </c>
      <c r="J210" s="3">
        <f t="shared" si="71"/>
        <v>0</v>
      </c>
      <c r="L210" s="73" t="str">
        <f t="shared" si="65"/>
        <v>5</v>
      </c>
      <c r="M210" s="74" t="str">
        <f t="shared" si="66"/>
        <v>.1</v>
      </c>
      <c r="N210" s="75" t="str">
        <f t="shared" si="67"/>
        <v>.20</v>
      </c>
      <c r="O210" s="75" t="str">
        <f t="shared" si="68"/>
        <v>.27</v>
      </c>
      <c r="P210" s="75" t="str">
        <f t="shared" si="69"/>
        <v>5.1.20.27</v>
      </c>
    </row>
    <row r="211" spans="1:16" ht="30">
      <c r="A211" s="84">
        <v>53</v>
      </c>
      <c r="B211" s="52" t="s">
        <v>288</v>
      </c>
      <c r="C211" s="45">
        <f aca="true" t="shared" si="93" ref="C211:H211">+C212+C218+C221</f>
        <v>261055802</v>
      </c>
      <c r="D211" s="45">
        <f t="shared" si="93"/>
        <v>45368964</v>
      </c>
      <c r="E211" s="45">
        <f t="shared" si="93"/>
        <v>0</v>
      </c>
      <c r="F211" s="45">
        <f t="shared" si="93"/>
        <v>306424766</v>
      </c>
      <c r="G211" s="45">
        <f t="shared" si="93"/>
        <v>0</v>
      </c>
      <c r="H211" s="45">
        <f t="shared" si="93"/>
        <v>306424766</v>
      </c>
      <c r="I211" s="3">
        <f t="shared" si="64"/>
        <v>306424766</v>
      </c>
      <c r="J211" s="3">
        <f t="shared" si="71"/>
        <v>0</v>
      </c>
      <c r="L211" s="73" t="str">
        <f t="shared" si="65"/>
        <v>5</v>
      </c>
      <c r="M211" s="74" t="str">
        <f t="shared" si="66"/>
        <v>.3</v>
      </c>
      <c r="N211" s="75">
        <f t="shared" si="67"/>
      </c>
      <c r="O211" s="75">
        <f t="shared" si="68"/>
      </c>
      <c r="P211" s="75" t="str">
        <f t="shared" si="69"/>
        <v>5.3</v>
      </c>
    </row>
    <row r="212" spans="1:16" ht="30">
      <c r="A212" s="85">
        <v>5360</v>
      </c>
      <c r="B212" s="53" t="s">
        <v>289</v>
      </c>
      <c r="C212" s="37">
        <f aca="true" t="shared" si="94" ref="C212:H212">+C213+C214+C215+C216+C217</f>
        <v>246599874</v>
      </c>
      <c r="D212" s="37">
        <f t="shared" si="94"/>
        <v>42602635</v>
      </c>
      <c r="E212" s="37">
        <f t="shared" si="94"/>
        <v>0</v>
      </c>
      <c r="F212" s="37">
        <f t="shared" si="94"/>
        <v>289202509</v>
      </c>
      <c r="G212" s="37">
        <f t="shared" si="94"/>
        <v>0</v>
      </c>
      <c r="H212" s="37">
        <f t="shared" si="94"/>
        <v>289202509</v>
      </c>
      <c r="I212" s="3">
        <f t="shared" si="64"/>
        <v>289202509</v>
      </c>
      <c r="J212" s="3">
        <f t="shared" si="71"/>
        <v>0</v>
      </c>
      <c r="L212" s="73" t="str">
        <f t="shared" si="65"/>
        <v>5</v>
      </c>
      <c r="M212" s="74" t="str">
        <f t="shared" si="66"/>
        <v>.3</v>
      </c>
      <c r="N212" s="75" t="str">
        <f t="shared" si="67"/>
        <v>.60</v>
      </c>
      <c r="O212" s="75">
        <f t="shared" si="68"/>
      </c>
      <c r="P212" s="75" t="str">
        <f t="shared" si="69"/>
        <v>5.3.60</v>
      </c>
    </row>
    <row r="213" spans="1:16" ht="15">
      <c r="A213" s="86">
        <v>536001</v>
      </c>
      <c r="B213" s="51" t="s">
        <v>167</v>
      </c>
      <c r="C213" s="32">
        <f>_xlfn.IFERROR(VLOOKUP(A213,Actual!$A$1:$Z$500,5,0),0)</f>
        <v>147876330</v>
      </c>
      <c r="D213" s="32">
        <f>_xlfn.IFERROR(VLOOKUP(A213,Actual!$A$1:$Z$500,20,0),0)</f>
        <v>24646054</v>
      </c>
      <c r="E213" s="32">
        <f>_xlfn.IFERROR(VLOOKUP(A213,Actual!$A$1:$Z$500,21,0),0)</f>
        <v>0</v>
      </c>
      <c r="F213" s="42">
        <f>+C213+D213-E213</f>
        <v>172522384</v>
      </c>
      <c r="G213" s="43">
        <v>0</v>
      </c>
      <c r="H213" s="43">
        <f>+F213</f>
        <v>172522384</v>
      </c>
      <c r="I213" s="3">
        <f t="shared" si="64"/>
        <v>172522384</v>
      </c>
      <c r="J213" s="3">
        <f t="shared" si="71"/>
        <v>0</v>
      </c>
      <c r="L213" s="73" t="str">
        <f t="shared" si="65"/>
        <v>5</v>
      </c>
      <c r="M213" s="74" t="str">
        <f t="shared" si="66"/>
        <v>.3</v>
      </c>
      <c r="N213" s="75" t="str">
        <f t="shared" si="67"/>
        <v>.60</v>
      </c>
      <c r="O213" s="75" t="str">
        <f t="shared" si="68"/>
        <v>.01</v>
      </c>
      <c r="P213" s="75" t="str">
        <f t="shared" si="69"/>
        <v>5.3.60.01</v>
      </c>
    </row>
    <row r="214" spans="1:16" ht="15">
      <c r="A214" s="86">
        <v>536004</v>
      </c>
      <c r="B214" s="51" t="s">
        <v>290</v>
      </c>
      <c r="C214" s="32">
        <f>_xlfn.IFERROR(VLOOKUP(A214,Actual!$A$1:$Z$500,5,0),0)</f>
        <v>3599742</v>
      </c>
      <c r="D214" s="32">
        <f>_xlfn.IFERROR(VLOOKUP(A214,Actual!$A$1:$Z$500,20,0),0)</f>
        <v>599957</v>
      </c>
      <c r="E214" s="32">
        <f>_xlfn.IFERROR(VLOOKUP(A214,Actual!$A$1:$Z$500,21,0),0)</f>
        <v>0</v>
      </c>
      <c r="F214" s="42">
        <f>+C214+D214-E214</f>
        <v>4199699</v>
      </c>
      <c r="G214" s="43">
        <v>0</v>
      </c>
      <c r="H214" s="43">
        <f>+F214</f>
        <v>4199699</v>
      </c>
      <c r="I214" s="3">
        <f aca="true" t="shared" si="95" ref="I214:I258">+G214+H214</f>
        <v>4199699</v>
      </c>
      <c r="J214" s="3">
        <f t="shared" si="71"/>
        <v>0</v>
      </c>
      <c r="L214" s="73" t="str">
        <f aca="true" t="shared" si="96" ref="L214:L258">MID(A214,1,1)</f>
        <v>5</v>
      </c>
      <c r="M214" s="74" t="str">
        <f aca="true" t="shared" si="97" ref="M214:M258">IF(MID(A214,2,1)="","",CONCATENATE(".",MID(A214,2,1)))</f>
        <v>.3</v>
      </c>
      <c r="N214" s="75" t="str">
        <f aca="true" t="shared" si="98" ref="N214:N258">IF(MID(A214,3,2)="","",CONCATENATE(".",MID(A214,3,2)))</f>
        <v>.60</v>
      </c>
      <c r="O214" s="75" t="str">
        <f aca="true" t="shared" si="99" ref="O214:O258">IF(MID(A214,5,2)="","",CONCATENATE(".",MID(A214,5,2)))</f>
        <v>.04</v>
      </c>
      <c r="P214" s="75" t="str">
        <f aca="true" t="shared" si="100" ref="P214:P258">CONCATENATE(L214,M214,N214,O214)</f>
        <v>5.3.60.04</v>
      </c>
    </row>
    <row r="215" spans="1:16" ht="15">
      <c r="A215" s="86">
        <v>536006</v>
      </c>
      <c r="B215" s="51" t="s">
        <v>291</v>
      </c>
      <c r="C215" s="32">
        <f>_xlfn.IFERROR(VLOOKUP(A215,Actual!$A$1:$Z$500,5,0),0)</f>
        <v>6628048</v>
      </c>
      <c r="D215" s="32">
        <f>_xlfn.IFERROR(VLOOKUP(A215,Actual!$A$1:$Z$500,20,0),0)</f>
        <v>1142854</v>
      </c>
      <c r="E215" s="32">
        <f>_xlfn.IFERROR(VLOOKUP(A215,Actual!$A$1:$Z$500,21,0),0)</f>
        <v>0</v>
      </c>
      <c r="F215" s="42">
        <f>+C215+D215-E215</f>
        <v>7770902</v>
      </c>
      <c r="G215" s="43">
        <v>0</v>
      </c>
      <c r="H215" s="43">
        <f>+F215</f>
        <v>7770902</v>
      </c>
      <c r="I215" s="3">
        <f t="shared" si="95"/>
        <v>7770902</v>
      </c>
      <c r="J215" s="3">
        <f t="shared" si="71"/>
        <v>0</v>
      </c>
      <c r="L215" s="73" t="str">
        <f t="shared" si="96"/>
        <v>5</v>
      </c>
      <c r="M215" s="74" t="str">
        <f t="shared" si="97"/>
        <v>.3</v>
      </c>
      <c r="N215" s="75" t="str">
        <f t="shared" si="98"/>
        <v>.60</v>
      </c>
      <c r="O215" s="75" t="str">
        <f t="shared" si="99"/>
        <v>.06</v>
      </c>
      <c r="P215" s="75" t="str">
        <f t="shared" si="100"/>
        <v>5.3.60.06</v>
      </c>
    </row>
    <row r="216" spans="1:16" ht="15">
      <c r="A216" s="86">
        <v>536007</v>
      </c>
      <c r="B216" s="51" t="s">
        <v>292</v>
      </c>
      <c r="C216" s="32">
        <f>_xlfn.IFERROR(VLOOKUP(A216,Actual!$A$1:$Z$500,5,0),0)</f>
        <v>88278396</v>
      </c>
      <c r="D216" s="32">
        <f>_xlfn.IFERROR(VLOOKUP(A216,Actual!$A$1:$Z$500,20,0),0)</f>
        <v>16177544</v>
      </c>
      <c r="E216" s="32">
        <f>_xlfn.IFERROR(VLOOKUP(A216,Actual!$A$1:$Z$500,21,0),0)</f>
        <v>0</v>
      </c>
      <c r="F216" s="42">
        <f>+C216+D216-E216</f>
        <v>104455940</v>
      </c>
      <c r="G216" s="43">
        <v>0</v>
      </c>
      <c r="H216" s="43">
        <f>+F216</f>
        <v>104455940</v>
      </c>
      <c r="I216" s="3">
        <f t="shared" si="95"/>
        <v>104455940</v>
      </c>
      <c r="J216" s="3">
        <f t="shared" si="71"/>
        <v>0</v>
      </c>
      <c r="L216" s="73" t="str">
        <f t="shared" si="96"/>
        <v>5</v>
      </c>
      <c r="M216" s="74" t="str">
        <f t="shared" si="97"/>
        <v>.3</v>
      </c>
      <c r="N216" s="75" t="str">
        <f t="shared" si="98"/>
        <v>.60</v>
      </c>
      <c r="O216" s="75" t="str">
        <f t="shared" si="99"/>
        <v>.07</v>
      </c>
      <c r="P216" s="75" t="str">
        <f t="shared" si="100"/>
        <v>5.3.60.07</v>
      </c>
    </row>
    <row r="217" spans="1:16" s="39" customFormat="1" ht="15">
      <c r="A217" s="86">
        <v>536009</v>
      </c>
      <c r="B217" s="50" t="s">
        <v>293</v>
      </c>
      <c r="C217" s="32">
        <f>_xlfn.IFERROR(VLOOKUP(A217,Actual!$A$1:$Z$500,5,0),0)</f>
        <v>217358</v>
      </c>
      <c r="D217" s="32">
        <f>_xlfn.IFERROR(VLOOKUP(A217,Actual!$A$1:$Z$500,20,0),0)</f>
        <v>36226</v>
      </c>
      <c r="E217" s="32">
        <f>_xlfn.IFERROR(VLOOKUP(A217,Actual!$A$1:$Z$500,21,0),0)</f>
        <v>0</v>
      </c>
      <c r="F217" s="32">
        <f>+C217+D217-E217</f>
        <v>253584</v>
      </c>
      <c r="G217" s="33">
        <v>0</v>
      </c>
      <c r="H217" s="33">
        <f>+F217</f>
        <v>253584</v>
      </c>
      <c r="I217" s="38">
        <f t="shared" si="95"/>
        <v>253584</v>
      </c>
      <c r="J217" s="38">
        <f aca="true" t="shared" si="101" ref="J217:J258">+I217-F217</f>
        <v>0</v>
      </c>
      <c r="L217" s="73" t="str">
        <f t="shared" si="96"/>
        <v>5</v>
      </c>
      <c r="M217" s="74" t="str">
        <f t="shared" si="97"/>
        <v>.3</v>
      </c>
      <c r="N217" s="75" t="str">
        <f t="shared" si="98"/>
        <v>.60</v>
      </c>
      <c r="O217" s="75" t="str">
        <f t="shared" si="99"/>
        <v>.09</v>
      </c>
      <c r="P217" s="75" t="str">
        <f t="shared" si="100"/>
        <v>5.3.60.09</v>
      </c>
    </row>
    <row r="218" spans="1:16" ht="15">
      <c r="A218" s="85">
        <v>5366</v>
      </c>
      <c r="B218" s="53" t="s">
        <v>92</v>
      </c>
      <c r="C218" s="37">
        <f aca="true" t="shared" si="102" ref="C218:H218">+C219+C220</f>
        <v>14455928</v>
      </c>
      <c r="D218" s="37">
        <f t="shared" si="102"/>
        <v>2766329</v>
      </c>
      <c r="E218" s="37">
        <f t="shared" si="102"/>
        <v>0</v>
      </c>
      <c r="F218" s="37">
        <f t="shared" si="102"/>
        <v>17222257</v>
      </c>
      <c r="G218" s="37">
        <f t="shared" si="102"/>
        <v>0</v>
      </c>
      <c r="H218" s="37">
        <f t="shared" si="102"/>
        <v>17222257</v>
      </c>
      <c r="I218" s="3">
        <f t="shared" si="95"/>
        <v>17222257</v>
      </c>
      <c r="J218" s="3">
        <f t="shared" si="101"/>
        <v>0</v>
      </c>
      <c r="L218" s="73" t="str">
        <f t="shared" si="96"/>
        <v>5</v>
      </c>
      <c r="M218" s="74" t="str">
        <f t="shared" si="97"/>
        <v>.3</v>
      </c>
      <c r="N218" s="75" t="str">
        <f t="shared" si="98"/>
        <v>.66</v>
      </c>
      <c r="O218" s="75">
        <f t="shared" si="99"/>
      </c>
      <c r="P218" s="75" t="str">
        <f t="shared" si="100"/>
        <v>5.3.66</v>
      </c>
    </row>
    <row r="219" spans="1:16" ht="15">
      <c r="A219" s="86">
        <v>536605</v>
      </c>
      <c r="B219" s="51" t="s">
        <v>287</v>
      </c>
      <c r="C219" s="32">
        <f>_xlfn.IFERROR(VLOOKUP(A219,Actual!$A$1:$Z$500,5,0),0)</f>
        <v>11961102</v>
      </c>
      <c r="D219" s="32">
        <f>_xlfn.IFERROR(VLOOKUP(A219,Actual!$A$1:$Z$500,20,0),0)</f>
        <v>2350524</v>
      </c>
      <c r="E219" s="32">
        <f>_xlfn.IFERROR(VLOOKUP(A219,Actual!$A$1:$Z$500,21,0),0)</f>
        <v>0</v>
      </c>
      <c r="F219" s="42">
        <f>+C219+D219-E219</f>
        <v>14311626</v>
      </c>
      <c r="G219" s="43">
        <v>0</v>
      </c>
      <c r="H219" s="43">
        <f>+F219</f>
        <v>14311626</v>
      </c>
      <c r="I219" s="3">
        <f t="shared" si="95"/>
        <v>14311626</v>
      </c>
      <c r="J219" s="3">
        <f t="shared" si="101"/>
        <v>0</v>
      </c>
      <c r="L219" s="73" t="str">
        <f t="shared" si="96"/>
        <v>5</v>
      </c>
      <c r="M219" s="74" t="str">
        <f t="shared" si="97"/>
        <v>.3</v>
      </c>
      <c r="N219" s="75" t="str">
        <f t="shared" si="98"/>
        <v>.66</v>
      </c>
      <c r="O219" s="75" t="str">
        <f t="shared" si="99"/>
        <v>.05</v>
      </c>
      <c r="P219" s="75" t="str">
        <f t="shared" si="100"/>
        <v>5.3.66.05</v>
      </c>
    </row>
    <row r="220" spans="1:16" ht="15">
      <c r="A220" s="86">
        <v>536606</v>
      </c>
      <c r="B220" s="51" t="s">
        <v>294</v>
      </c>
      <c r="C220" s="32">
        <f>_xlfn.IFERROR(VLOOKUP(A220,Actual!$A$1:$Z$500,5,0),0)</f>
        <v>2494826</v>
      </c>
      <c r="D220" s="32">
        <f>_xlfn.IFERROR(VLOOKUP(A220,Actual!$A$1:$Z$500,20,0),0)</f>
        <v>415805</v>
      </c>
      <c r="E220" s="32">
        <f>_xlfn.IFERROR(VLOOKUP(A220,Actual!$A$1:$Z$500,21,0),0)</f>
        <v>0</v>
      </c>
      <c r="F220" s="42">
        <f>+C220+D220-E220</f>
        <v>2910631</v>
      </c>
      <c r="G220" s="43"/>
      <c r="H220" s="43">
        <f>+F220</f>
        <v>2910631</v>
      </c>
      <c r="I220" s="3">
        <f t="shared" si="95"/>
        <v>2910631</v>
      </c>
      <c r="J220" s="3">
        <f t="shared" si="101"/>
        <v>0</v>
      </c>
      <c r="L220" s="73" t="str">
        <f t="shared" si="96"/>
        <v>5</v>
      </c>
      <c r="M220" s="74" t="str">
        <f t="shared" si="97"/>
        <v>.3</v>
      </c>
      <c r="N220" s="75" t="str">
        <f t="shared" si="98"/>
        <v>.66</v>
      </c>
      <c r="O220" s="75" t="str">
        <f t="shared" si="99"/>
        <v>.06</v>
      </c>
      <c r="P220" s="75" t="str">
        <f t="shared" si="100"/>
        <v>5.3.66.06</v>
      </c>
    </row>
    <row r="221" spans="1:16" ht="15">
      <c r="A221" s="85">
        <v>5368</v>
      </c>
      <c r="B221" s="53" t="s">
        <v>93</v>
      </c>
      <c r="C221" s="37">
        <f aca="true" t="shared" si="103" ref="C221:H221">+C222</f>
        <v>0</v>
      </c>
      <c r="D221" s="37">
        <f t="shared" si="103"/>
        <v>0</v>
      </c>
      <c r="E221" s="37">
        <f t="shared" si="103"/>
        <v>0</v>
      </c>
      <c r="F221" s="37">
        <f t="shared" si="103"/>
        <v>0</v>
      </c>
      <c r="G221" s="37">
        <f t="shared" si="103"/>
        <v>0</v>
      </c>
      <c r="H221" s="37">
        <f t="shared" si="103"/>
        <v>0</v>
      </c>
      <c r="I221" s="3">
        <f t="shared" si="95"/>
        <v>0</v>
      </c>
      <c r="J221" s="3">
        <f t="shared" si="101"/>
        <v>0</v>
      </c>
      <c r="L221" s="73" t="str">
        <f t="shared" si="96"/>
        <v>5</v>
      </c>
      <c r="M221" s="74" t="str">
        <f t="shared" si="97"/>
        <v>.3</v>
      </c>
      <c r="N221" s="75" t="str">
        <f t="shared" si="98"/>
        <v>.68</v>
      </c>
      <c r="O221" s="75">
        <f t="shared" si="99"/>
      </c>
      <c r="P221" s="75" t="str">
        <f t="shared" si="100"/>
        <v>5.3.68</v>
      </c>
    </row>
    <row r="222" spans="1:16" ht="15">
      <c r="A222" s="86">
        <v>536805</v>
      </c>
      <c r="B222" s="51" t="s">
        <v>224</v>
      </c>
      <c r="C222" s="32">
        <f>_xlfn.IFERROR(VLOOKUP(A222,Actual!$A$1:$Z$500,5,0),0)</f>
        <v>0</v>
      </c>
      <c r="D222" s="32">
        <f>_xlfn.IFERROR(VLOOKUP(A222,Actual!$A$1:$Z$500,20,0),0)</f>
        <v>0</v>
      </c>
      <c r="E222" s="32">
        <f>_xlfn.IFERROR(VLOOKUP(A222,Actual!$A$1:$Z$500,21,0),0)</f>
        <v>0</v>
      </c>
      <c r="F222" s="42">
        <f>+C222+D222-E222</f>
        <v>0</v>
      </c>
      <c r="G222" s="43">
        <v>0</v>
      </c>
      <c r="H222" s="43">
        <f>+F222</f>
        <v>0</v>
      </c>
      <c r="I222" s="3">
        <f t="shared" si="95"/>
        <v>0</v>
      </c>
      <c r="J222" s="3">
        <f t="shared" si="101"/>
        <v>0</v>
      </c>
      <c r="L222" s="73" t="str">
        <f t="shared" si="96"/>
        <v>5</v>
      </c>
      <c r="M222" s="74" t="str">
        <f t="shared" si="97"/>
        <v>.3</v>
      </c>
      <c r="N222" s="75" t="str">
        <f t="shared" si="98"/>
        <v>.68</v>
      </c>
      <c r="O222" s="75" t="str">
        <f t="shared" si="99"/>
        <v>.05</v>
      </c>
      <c r="P222" s="75" t="str">
        <f t="shared" si="100"/>
        <v>5.3.68.05</v>
      </c>
    </row>
    <row r="223" spans="1:16" ht="15">
      <c r="A223" s="79">
        <v>55</v>
      </c>
      <c r="B223" s="35" t="s">
        <v>295</v>
      </c>
      <c r="C223" s="26">
        <f>+C224</f>
        <v>3156629991</v>
      </c>
      <c r="D223" s="26">
        <f aca="true" t="shared" si="104" ref="D223:H224">+D224</f>
        <v>774282191</v>
      </c>
      <c r="E223" s="26">
        <f t="shared" si="104"/>
        <v>74965053</v>
      </c>
      <c r="F223" s="26">
        <f t="shared" si="104"/>
        <v>3855947129</v>
      </c>
      <c r="G223" s="26">
        <f t="shared" si="104"/>
        <v>0</v>
      </c>
      <c r="H223" s="26">
        <f t="shared" si="104"/>
        <v>3855947129</v>
      </c>
      <c r="I223" s="3">
        <f t="shared" si="95"/>
        <v>3855947129</v>
      </c>
      <c r="J223" s="3">
        <f t="shared" si="101"/>
        <v>0</v>
      </c>
      <c r="L223" s="73" t="str">
        <f t="shared" si="96"/>
        <v>5</v>
      </c>
      <c r="M223" s="74" t="str">
        <f t="shared" si="97"/>
        <v>.5</v>
      </c>
      <c r="N223" s="75">
        <f t="shared" si="98"/>
      </c>
      <c r="O223" s="75">
        <f t="shared" si="99"/>
      </c>
      <c r="P223" s="75" t="str">
        <f t="shared" si="100"/>
        <v>5.5</v>
      </c>
    </row>
    <row r="224" spans="1:16" ht="15">
      <c r="A224" s="85">
        <v>5506</v>
      </c>
      <c r="B224" s="49" t="s">
        <v>95</v>
      </c>
      <c r="C224" s="37">
        <f>+C225</f>
        <v>3156629991</v>
      </c>
      <c r="D224" s="37">
        <f t="shared" si="104"/>
        <v>774282191</v>
      </c>
      <c r="E224" s="37">
        <f t="shared" si="104"/>
        <v>74965053</v>
      </c>
      <c r="F224" s="37">
        <f t="shared" si="104"/>
        <v>3855947129</v>
      </c>
      <c r="G224" s="37">
        <f t="shared" si="104"/>
        <v>0</v>
      </c>
      <c r="H224" s="37">
        <f t="shared" si="104"/>
        <v>3855947129</v>
      </c>
      <c r="I224" s="3">
        <f t="shared" si="95"/>
        <v>3855947129</v>
      </c>
      <c r="J224" s="3">
        <f>+I224-F225</f>
        <v>0</v>
      </c>
      <c r="L224" s="73" t="str">
        <f t="shared" si="96"/>
        <v>5</v>
      </c>
      <c r="M224" s="74" t="str">
        <f t="shared" si="97"/>
        <v>.5</v>
      </c>
      <c r="N224" s="75" t="str">
        <f t="shared" si="98"/>
        <v>.06</v>
      </c>
      <c r="O224" s="75">
        <f t="shared" si="99"/>
      </c>
      <c r="P224" s="75" t="str">
        <f t="shared" si="100"/>
        <v>5.5.06</v>
      </c>
    </row>
    <row r="225" spans="1:16" ht="15">
      <c r="A225" s="86">
        <v>550606</v>
      </c>
      <c r="B225" s="51" t="s">
        <v>296</v>
      </c>
      <c r="C225" s="32">
        <f>_xlfn.IFERROR(VLOOKUP(A225,Actual!$A$1:$Z$500,5,0),0)</f>
        <v>3156629991</v>
      </c>
      <c r="D225" s="32">
        <f>_xlfn.IFERROR(VLOOKUP(A225,Actual!$A$1:$Z$500,20,0),0)</f>
        <v>774282191</v>
      </c>
      <c r="E225" s="32">
        <f>_xlfn.IFERROR(VLOOKUP(A225,Actual!$A$1:$Z$500,21,0),0)</f>
        <v>74965053</v>
      </c>
      <c r="F225" s="42">
        <f>+C225+D225-E225</f>
        <v>3855947129</v>
      </c>
      <c r="G225" s="43">
        <v>0</v>
      </c>
      <c r="H225" s="43">
        <f>+F225</f>
        <v>3855947129</v>
      </c>
      <c r="I225" s="3">
        <f t="shared" si="95"/>
        <v>3855947129</v>
      </c>
      <c r="J225" s="3">
        <f>+F225-I225</f>
        <v>0</v>
      </c>
      <c r="L225" s="73" t="str">
        <f t="shared" si="96"/>
        <v>5</v>
      </c>
      <c r="M225" s="74" t="str">
        <f t="shared" si="97"/>
        <v>.5</v>
      </c>
      <c r="N225" s="75" t="str">
        <f t="shared" si="98"/>
        <v>.06</v>
      </c>
      <c r="O225" s="75" t="str">
        <f t="shared" si="99"/>
        <v>.06</v>
      </c>
      <c r="P225" s="75" t="str">
        <f t="shared" si="100"/>
        <v>5.5.06.06</v>
      </c>
    </row>
    <row r="226" spans="1:16" ht="15">
      <c r="A226" s="84">
        <v>57</v>
      </c>
      <c r="B226" s="48" t="s">
        <v>73</v>
      </c>
      <c r="C226" s="45">
        <f>+C227</f>
        <v>0</v>
      </c>
      <c r="D226" s="45">
        <f aca="true" t="shared" si="105" ref="D226:H227">+D227</f>
        <v>1716184</v>
      </c>
      <c r="E226" s="45">
        <f t="shared" si="105"/>
        <v>0</v>
      </c>
      <c r="F226" s="45">
        <f t="shared" si="105"/>
        <v>1716184</v>
      </c>
      <c r="G226" s="45">
        <f t="shared" si="105"/>
        <v>0</v>
      </c>
      <c r="H226" s="45">
        <f t="shared" si="105"/>
        <v>1716184</v>
      </c>
      <c r="I226" s="3">
        <f t="shared" si="95"/>
        <v>1716184</v>
      </c>
      <c r="J226" s="3">
        <f t="shared" si="101"/>
        <v>0</v>
      </c>
      <c r="L226" s="73" t="str">
        <f t="shared" si="96"/>
        <v>5</v>
      </c>
      <c r="M226" s="74" t="str">
        <f t="shared" si="97"/>
        <v>.7</v>
      </c>
      <c r="N226" s="75">
        <f t="shared" si="98"/>
      </c>
      <c r="O226" s="75">
        <f t="shared" si="99"/>
      </c>
      <c r="P226" s="75" t="str">
        <f t="shared" si="100"/>
        <v>5.7</v>
      </c>
    </row>
    <row r="227" spans="1:16" ht="15">
      <c r="A227" s="85">
        <v>5720</v>
      </c>
      <c r="B227" s="49" t="s">
        <v>297</v>
      </c>
      <c r="C227" s="37">
        <f>+C228</f>
        <v>0</v>
      </c>
      <c r="D227" s="37">
        <f t="shared" si="105"/>
        <v>1716184</v>
      </c>
      <c r="E227" s="37">
        <f t="shared" si="105"/>
        <v>0</v>
      </c>
      <c r="F227" s="37">
        <f t="shared" si="105"/>
        <v>1716184</v>
      </c>
      <c r="G227" s="37">
        <f t="shared" si="105"/>
        <v>0</v>
      </c>
      <c r="H227" s="37">
        <f t="shared" si="105"/>
        <v>1716184</v>
      </c>
      <c r="I227" s="3">
        <f t="shared" si="95"/>
        <v>1716184</v>
      </c>
      <c r="J227" s="3">
        <f t="shared" si="101"/>
        <v>0</v>
      </c>
      <c r="L227" s="73" t="str">
        <f t="shared" si="96"/>
        <v>5</v>
      </c>
      <c r="M227" s="74" t="str">
        <f t="shared" si="97"/>
        <v>.7</v>
      </c>
      <c r="N227" s="75" t="str">
        <f t="shared" si="98"/>
        <v>.20</v>
      </c>
      <c r="O227" s="75">
        <f t="shared" si="99"/>
      </c>
      <c r="P227" s="75" t="str">
        <f t="shared" si="100"/>
        <v>5.7.20</v>
      </c>
    </row>
    <row r="228" spans="1:16" ht="15">
      <c r="A228" s="86">
        <v>572081</v>
      </c>
      <c r="B228" s="51" t="s">
        <v>298</v>
      </c>
      <c r="C228" s="32">
        <f>_xlfn.IFERROR(VLOOKUP(A228,Actual!$A$1:$Z$500,5,0),0)</f>
        <v>0</v>
      </c>
      <c r="D228" s="32">
        <f>_xlfn.IFERROR(VLOOKUP(A228,Actual!$A$1:$Z$500,20,0),0)</f>
        <v>1716184</v>
      </c>
      <c r="E228" s="32">
        <f>_xlfn.IFERROR(VLOOKUP(A228,Actual!$A$1:$Z$500,21,0),0)</f>
        <v>0</v>
      </c>
      <c r="F228" s="42">
        <f>+C228+D228-E228</f>
        <v>1716184</v>
      </c>
      <c r="G228" s="43">
        <v>0</v>
      </c>
      <c r="H228" s="43">
        <f>+F228</f>
        <v>1716184</v>
      </c>
      <c r="I228" s="3">
        <f t="shared" si="95"/>
        <v>1716184</v>
      </c>
      <c r="J228" s="3">
        <f t="shared" si="101"/>
        <v>0</v>
      </c>
      <c r="L228" s="73" t="str">
        <f t="shared" si="96"/>
        <v>5</v>
      </c>
      <c r="M228" s="74" t="str">
        <f t="shared" si="97"/>
        <v>.7</v>
      </c>
      <c r="N228" s="75" t="str">
        <f t="shared" si="98"/>
        <v>.20</v>
      </c>
      <c r="O228" s="75" t="str">
        <f t="shared" si="99"/>
        <v>.81</v>
      </c>
      <c r="P228" s="75" t="str">
        <f t="shared" si="100"/>
        <v>5.7.20.81</v>
      </c>
    </row>
    <row r="229" spans="1:16" ht="15">
      <c r="A229" s="84">
        <v>58</v>
      </c>
      <c r="B229" s="48" t="s">
        <v>96</v>
      </c>
      <c r="C229" s="45">
        <f aca="true" t="shared" si="106" ref="C229:H229">+C230+C232+C234</f>
        <v>12957751</v>
      </c>
      <c r="D229" s="45">
        <f t="shared" si="106"/>
        <v>0</v>
      </c>
      <c r="E229" s="45">
        <f t="shared" si="106"/>
        <v>0</v>
      </c>
      <c r="F229" s="45">
        <f t="shared" si="106"/>
        <v>12957751</v>
      </c>
      <c r="G229" s="45">
        <f t="shared" si="106"/>
        <v>0</v>
      </c>
      <c r="H229" s="45">
        <f t="shared" si="106"/>
        <v>12957751</v>
      </c>
      <c r="I229" s="3">
        <f t="shared" si="95"/>
        <v>12957751</v>
      </c>
      <c r="J229" s="3">
        <f t="shared" si="101"/>
        <v>0</v>
      </c>
      <c r="L229" s="73" t="str">
        <f t="shared" si="96"/>
        <v>5</v>
      </c>
      <c r="M229" s="74" t="str">
        <f t="shared" si="97"/>
        <v>.8</v>
      </c>
      <c r="N229" s="75">
        <f t="shared" si="98"/>
      </c>
      <c r="O229" s="75">
        <f t="shared" si="99"/>
      </c>
      <c r="P229" s="75" t="str">
        <f t="shared" si="100"/>
        <v>5.8</v>
      </c>
    </row>
    <row r="230" spans="1:16" ht="15">
      <c r="A230" s="85">
        <v>5802</v>
      </c>
      <c r="B230" s="49" t="s">
        <v>299</v>
      </c>
      <c r="C230" s="37">
        <f>+C231</f>
        <v>16000</v>
      </c>
      <c r="D230" s="37">
        <f aca="true" t="shared" si="107" ref="D230:H232">+D231</f>
        <v>0</v>
      </c>
      <c r="E230" s="42">
        <f t="shared" si="107"/>
        <v>0</v>
      </c>
      <c r="F230" s="37">
        <f t="shared" si="107"/>
        <v>16000</v>
      </c>
      <c r="G230" s="42">
        <f t="shared" si="107"/>
        <v>0</v>
      </c>
      <c r="H230" s="37">
        <f t="shared" si="107"/>
        <v>16000</v>
      </c>
      <c r="I230" s="3">
        <f t="shared" si="95"/>
        <v>16000</v>
      </c>
      <c r="J230" s="3">
        <f t="shared" si="101"/>
        <v>0</v>
      </c>
      <c r="L230" s="73" t="str">
        <f t="shared" si="96"/>
        <v>5</v>
      </c>
      <c r="M230" s="74" t="str">
        <f t="shared" si="97"/>
        <v>.8</v>
      </c>
      <c r="N230" s="75" t="str">
        <f t="shared" si="98"/>
        <v>.02</v>
      </c>
      <c r="O230" s="75">
        <f t="shared" si="99"/>
      </c>
      <c r="P230" s="75" t="str">
        <f t="shared" si="100"/>
        <v>5.8.02</v>
      </c>
    </row>
    <row r="231" spans="1:16" ht="15">
      <c r="A231" s="86">
        <v>580240</v>
      </c>
      <c r="B231" s="51" t="s">
        <v>300</v>
      </c>
      <c r="C231" s="32">
        <f>_xlfn.IFERROR(VLOOKUP(A231,Actual!$A$1:$Z$500,5,0),0)</f>
        <v>16000</v>
      </c>
      <c r="D231" s="32">
        <f>_xlfn.IFERROR(VLOOKUP(A231,Actual!$A$1:$Z$500,20,0),0)</f>
        <v>0</v>
      </c>
      <c r="E231" s="32">
        <f>_xlfn.IFERROR(VLOOKUP(A231,Actual!$A$1:$Z$500,21,0),0)</f>
        <v>0</v>
      </c>
      <c r="F231" s="42">
        <f>+C231+D231-E231</f>
        <v>16000</v>
      </c>
      <c r="G231" s="43">
        <v>0</v>
      </c>
      <c r="H231" s="43">
        <f>+F231</f>
        <v>16000</v>
      </c>
      <c r="I231" s="3">
        <f t="shared" si="95"/>
        <v>16000</v>
      </c>
      <c r="J231" s="3">
        <f t="shared" si="101"/>
        <v>0</v>
      </c>
      <c r="L231" s="73" t="str">
        <f t="shared" si="96"/>
        <v>5</v>
      </c>
      <c r="M231" s="74" t="str">
        <f t="shared" si="97"/>
        <v>.8</v>
      </c>
      <c r="N231" s="75" t="str">
        <f t="shared" si="98"/>
        <v>.02</v>
      </c>
      <c r="O231" s="75" t="str">
        <f t="shared" si="99"/>
        <v>.40</v>
      </c>
      <c r="P231" s="75" t="str">
        <f t="shared" si="100"/>
        <v>5.8.02.40</v>
      </c>
    </row>
    <row r="232" spans="1:16" ht="15">
      <c r="A232" s="85">
        <v>5804</v>
      </c>
      <c r="B232" s="49" t="s">
        <v>78</v>
      </c>
      <c r="C232" s="37">
        <f>+C233</f>
        <v>0</v>
      </c>
      <c r="D232" s="37">
        <f t="shared" si="107"/>
        <v>0</v>
      </c>
      <c r="E232" s="42">
        <f t="shared" si="107"/>
        <v>0</v>
      </c>
      <c r="F232" s="37">
        <f t="shared" si="107"/>
        <v>0</v>
      </c>
      <c r="G232" s="42">
        <f t="shared" si="107"/>
        <v>0</v>
      </c>
      <c r="H232" s="37">
        <f t="shared" si="107"/>
        <v>0</v>
      </c>
      <c r="I232" s="3">
        <f t="shared" si="95"/>
        <v>0</v>
      </c>
      <c r="J232" s="3">
        <f t="shared" si="101"/>
        <v>0</v>
      </c>
      <c r="L232" s="73" t="str">
        <f t="shared" si="96"/>
        <v>5</v>
      </c>
      <c r="M232" s="74" t="str">
        <f t="shared" si="97"/>
        <v>.8</v>
      </c>
      <c r="N232" s="75" t="str">
        <f t="shared" si="98"/>
        <v>.04</v>
      </c>
      <c r="O232" s="75">
        <f t="shared" si="99"/>
      </c>
      <c r="P232" s="75" t="str">
        <f t="shared" si="100"/>
        <v>5.8.04</v>
      </c>
    </row>
    <row r="233" spans="1:16" ht="15">
      <c r="A233" s="86">
        <v>580402</v>
      </c>
      <c r="B233" s="51" t="s">
        <v>301</v>
      </c>
      <c r="C233" s="32">
        <f>_xlfn.IFERROR(VLOOKUP(A233,Actual!$A$1:$Z$500,5,0),0)</f>
        <v>0</v>
      </c>
      <c r="D233" s="32">
        <f>_xlfn.IFERROR(VLOOKUP(A233,Actual!$A$1:$Z$500,20,0),0)</f>
        <v>0</v>
      </c>
      <c r="E233" s="32">
        <f>_xlfn.IFERROR(VLOOKUP(A233,Actual!$A$1:$Z$500,21,0),0)</f>
        <v>0</v>
      </c>
      <c r="F233" s="42">
        <f>+C233+D233-E233</f>
        <v>0</v>
      </c>
      <c r="G233" s="43">
        <v>0</v>
      </c>
      <c r="H233" s="43">
        <f>+F233</f>
        <v>0</v>
      </c>
      <c r="I233" s="3">
        <f t="shared" si="95"/>
        <v>0</v>
      </c>
      <c r="J233" s="3">
        <f t="shared" si="101"/>
        <v>0</v>
      </c>
      <c r="L233" s="73" t="str">
        <f t="shared" si="96"/>
        <v>5</v>
      </c>
      <c r="M233" s="74" t="str">
        <f t="shared" si="97"/>
        <v>.8</v>
      </c>
      <c r="N233" s="75" t="str">
        <f t="shared" si="98"/>
        <v>.04</v>
      </c>
      <c r="O233" s="75" t="str">
        <f t="shared" si="99"/>
        <v>.02</v>
      </c>
      <c r="P233" s="75" t="str">
        <f t="shared" si="100"/>
        <v>5.8.04.02</v>
      </c>
    </row>
    <row r="234" spans="1:16" ht="15">
      <c r="A234" s="85">
        <v>5890</v>
      </c>
      <c r="B234" s="49" t="s">
        <v>302</v>
      </c>
      <c r="C234" s="37">
        <f aca="true" t="shared" si="108" ref="C234:H234">+C235+C236</f>
        <v>12941751</v>
      </c>
      <c r="D234" s="37">
        <f t="shared" si="108"/>
        <v>0</v>
      </c>
      <c r="E234" s="37">
        <f t="shared" si="108"/>
        <v>0</v>
      </c>
      <c r="F234" s="37">
        <f t="shared" si="108"/>
        <v>12941751</v>
      </c>
      <c r="G234" s="37">
        <f t="shared" si="108"/>
        <v>0</v>
      </c>
      <c r="H234" s="37">
        <f t="shared" si="108"/>
        <v>12941751</v>
      </c>
      <c r="I234" s="3">
        <f t="shared" si="95"/>
        <v>12941751</v>
      </c>
      <c r="J234" s="3">
        <f t="shared" si="101"/>
        <v>0</v>
      </c>
      <c r="L234" s="73" t="str">
        <f t="shared" si="96"/>
        <v>5</v>
      </c>
      <c r="M234" s="74" t="str">
        <f t="shared" si="97"/>
        <v>.8</v>
      </c>
      <c r="N234" s="75" t="str">
        <f t="shared" si="98"/>
        <v>.90</v>
      </c>
      <c r="O234" s="75">
        <f t="shared" si="99"/>
      </c>
      <c r="P234" s="75" t="str">
        <f t="shared" si="100"/>
        <v>5.8.90</v>
      </c>
    </row>
    <row r="235" spans="1:16" ht="15">
      <c r="A235" s="86">
        <v>589019</v>
      </c>
      <c r="B235" s="51" t="s">
        <v>303</v>
      </c>
      <c r="C235" s="32">
        <f>_xlfn.IFERROR(VLOOKUP(A235,Actual!$A$1:$Z$500,5,0),0)</f>
        <v>12941751</v>
      </c>
      <c r="D235" s="32">
        <f>_xlfn.IFERROR(VLOOKUP(A235,Actual!$A$1:$Z$500,20,0),0)</f>
        <v>0</v>
      </c>
      <c r="E235" s="32">
        <f>_xlfn.IFERROR(VLOOKUP(A235,Actual!$A$1:$Z$500,21,0),0)</f>
        <v>0</v>
      </c>
      <c r="F235" s="42">
        <f>+C235+D235-E235</f>
        <v>12941751</v>
      </c>
      <c r="G235" s="43">
        <v>0</v>
      </c>
      <c r="H235" s="43">
        <f>+F235</f>
        <v>12941751</v>
      </c>
      <c r="I235" s="3">
        <f t="shared" si="95"/>
        <v>12941751</v>
      </c>
      <c r="J235" s="3">
        <f t="shared" si="101"/>
        <v>0</v>
      </c>
      <c r="L235" s="73" t="str">
        <f t="shared" si="96"/>
        <v>5</v>
      </c>
      <c r="M235" s="74" t="str">
        <f t="shared" si="97"/>
        <v>.8</v>
      </c>
      <c r="N235" s="75" t="str">
        <f t="shared" si="98"/>
        <v>.90</v>
      </c>
      <c r="O235" s="75" t="str">
        <f t="shared" si="99"/>
        <v>.19</v>
      </c>
      <c r="P235" s="75" t="str">
        <f t="shared" si="100"/>
        <v>5.8.90.19</v>
      </c>
    </row>
    <row r="236" spans="1:16" ht="15">
      <c r="A236" s="87">
        <v>589026</v>
      </c>
      <c r="B236" s="54" t="s">
        <v>304</v>
      </c>
      <c r="C236" s="32">
        <f>_xlfn.IFERROR(VLOOKUP(A236,Actual!$A$1:$Z$500,5,0),0)</f>
        <v>0</v>
      </c>
      <c r="D236" s="32">
        <f>_xlfn.IFERROR(VLOOKUP(A236,Actual!$A$1:$Z$500,20,0),0)</f>
        <v>0</v>
      </c>
      <c r="E236" s="32">
        <f>_xlfn.IFERROR(VLOOKUP(A236,Actual!$A$1:$Z$500,21,0),0)</f>
        <v>0</v>
      </c>
      <c r="F236" s="55">
        <f>+C236+D236-E236</f>
        <v>0</v>
      </c>
      <c r="G236" s="56">
        <v>0</v>
      </c>
      <c r="H236" s="56">
        <f>+F236</f>
        <v>0</v>
      </c>
      <c r="I236" s="3">
        <f t="shared" si="95"/>
        <v>0</v>
      </c>
      <c r="J236" s="3">
        <f t="shared" si="101"/>
        <v>0</v>
      </c>
      <c r="L236" s="73" t="str">
        <f t="shared" si="96"/>
        <v>5</v>
      </c>
      <c r="M236" s="74" t="str">
        <f t="shared" si="97"/>
        <v>.8</v>
      </c>
      <c r="N236" s="75" t="str">
        <f t="shared" si="98"/>
        <v>.90</v>
      </c>
      <c r="O236" s="75" t="str">
        <f t="shared" si="99"/>
        <v>.26</v>
      </c>
      <c r="P236" s="75" t="str">
        <f t="shared" si="100"/>
        <v>5.8.90.26</v>
      </c>
    </row>
    <row r="237" spans="1:16" ht="15">
      <c r="A237" s="88" t="s">
        <v>305</v>
      </c>
      <c r="B237" s="57" t="s">
        <v>306</v>
      </c>
      <c r="C237" s="45">
        <f aca="true" t="shared" si="109" ref="C237:H237">+C238+C241+C246</f>
        <v>0</v>
      </c>
      <c r="D237" s="45">
        <f t="shared" si="109"/>
        <v>0</v>
      </c>
      <c r="E237" s="45">
        <f t="shared" si="109"/>
        <v>0</v>
      </c>
      <c r="F237" s="45">
        <f t="shared" si="109"/>
        <v>0</v>
      </c>
      <c r="G237" s="45">
        <f t="shared" si="109"/>
        <v>0</v>
      </c>
      <c r="H237" s="45">
        <f t="shared" si="109"/>
        <v>0</v>
      </c>
      <c r="I237" s="3">
        <f t="shared" si="95"/>
        <v>0</v>
      </c>
      <c r="J237" s="3">
        <f t="shared" si="101"/>
        <v>0</v>
      </c>
      <c r="L237" s="73" t="str">
        <f t="shared" si="96"/>
        <v>8</v>
      </c>
      <c r="M237" s="74">
        <f t="shared" si="97"/>
      </c>
      <c r="N237" s="75">
        <f t="shared" si="98"/>
      </c>
      <c r="O237" s="75">
        <f t="shared" si="99"/>
      </c>
      <c r="P237" s="75" t="str">
        <f t="shared" si="100"/>
        <v>8</v>
      </c>
    </row>
    <row r="238" spans="1:16" ht="15">
      <c r="A238" s="79">
        <v>81</v>
      </c>
      <c r="B238" s="25" t="s">
        <v>307</v>
      </c>
      <c r="C238" s="26">
        <f>+C239</f>
        <v>41508737</v>
      </c>
      <c r="D238" s="26">
        <f aca="true" t="shared" si="110" ref="D238:H239">+D239</f>
        <v>0</v>
      </c>
      <c r="E238" s="26">
        <f t="shared" si="110"/>
        <v>0</v>
      </c>
      <c r="F238" s="26">
        <f t="shared" si="110"/>
        <v>41508737</v>
      </c>
      <c r="G238" s="26">
        <f t="shared" si="110"/>
        <v>0</v>
      </c>
      <c r="H238" s="26">
        <f t="shared" si="110"/>
        <v>41508737</v>
      </c>
      <c r="I238" s="3">
        <f t="shared" si="95"/>
        <v>41508737</v>
      </c>
      <c r="J238" s="3">
        <f t="shared" si="101"/>
        <v>0</v>
      </c>
      <c r="L238" s="73" t="str">
        <f t="shared" si="96"/>
        <v>8</v>
      </c>
      <c r="M238" s="74" t="str">
        <f t="shared" si="97"/>
        <v>.1</v>
      </c>
      <c r="N238" s="75">
        <f t="shared" si="98"/>
      </c>
      <c r="O238" s="75">
        <f t="shared" si="99"/>
      </c>
      <c r="P238" s="75" t="str">
        <f t="shared" si="100"/>
        <v>8.1</v>
      </c>
    </row>
    <row r="239" spans="1:16" ht="30">
      <c r="A239" s="80">
        <v>8120</v>
      </c>
      <c r="B239" s="27" t="s">
        <v>308</v>
      </c>
      <c r="C239" s="37">
        <f>+C240</f>
        <v>41508737</v>
      </c>
      <c r="D239" s="37">
        <f t="shared" si="110"/>
        <v>0</v>
      </c>
      <c r="E239" s="37">
        <f t="shared" si="110"/>
        <v>0</v>
      </c>
      <c r="F239" s="37">
        <f t="shared" si="110"/>
        <v>41508737</v>
      </c>
      <c r="G239" s="37">
        <f t="shared" si="110"/>
        <v>0</v>
      </c>
      <c r="H239" s="37">
        <f t="shared" si="110"/>
        <v>41508737</v>
      </c>
      <c r="I239" s="3">
        <f t="shared" si="95"/>
        <v>41508737</v>
      </c>
      <c r="J239" s="3">
        <f t="shared" si="101"/>
        <v>0</v>
      </c>
      <c r="L239" s="73" t="str">
        <f t="shared" si="96"/>
        <v>8</v>
      </c>
      <c r="M239" s="74" t="str">
        <f t="shared" si="97"/>
        <v>.1</v>
      </c>
      <c r="N239" s="75" t="str">
        <f t="shared" si="98"/>
        <v>.20</v>
      </c>
      <c r="O239" s="75">
        <f t="shared" si="99"/>
      </c>
      <c r="P239" s="75" t="str">
        <f t="shared" si="100"/>
        <v>8.1.20</v>
      </c>
    </row>
    <row r="240" spans="1:16" ht="15">
      <c r="A240" s="81">
        <v>812004</v>
      </c>
      <c r="B240" s="31" t="s">
        <v>309</v>
      </c>
      <c r="C240" s="32">
        <f>_xlfn.IFERROR(VLOOKUP(A240,Actual!$A$1:$Z$500,5,0),0)</f>
        <v>41508737</v>
      </c>
      <c r="D240" s="32">
        <f>_xlfn.IFERROR(VLOOKUP(A240,Actual!$A$1:$Z$500,20,0),0)</f>
        <v>0</v>
      </c>
      <c r="E240" s="32">
        <f>_xlfn.IFERROR(VLOOKUP(A240,Actual!$A$1:$Z$500,21,0),0)</f>
        <v>0</v>
      </c>
      <c r="F240" s="42">
        <f>+C240+D240-E240</f>
        <v>41508737</v>
      </c>
      <c r="G240" s="43">
        <v>0</v>
      </c>
      <c r="H240" s="43">
        <f>+F240</f>
        <v>41508737</v>
      </c>
      <c r="I240" s="3">
        <f t="shared" si="95"/>
        <v>41508737</v>
      </c>
      <c r="J240" s="3">
        <f t="shared" si="101"/>
        <v>0</v>
      </c>
      <c r="L240" s="73" t="str">
        <f t="shared" si="96"/>
        <v>8</v>
      </c>
      <c r="M240" s="74" t="str">
        <f t="shared" si="97"/>
        <v>.1</v>
      </c>
      <c r="N240" s="75" t="str">
        <f t="shared" si="98"/>
        <v>.20</v>
      </c>
      <c r="O240" s="75" t="str">
        <f t="shared" si="99"/>
        <v>.04</v>
      </c>
      <c r="P240" s="75" t="str">
        <f t="shared" si="100"/>
        <v>8.1.20.04</v>
      </c>
    </row>
    <row r="241" spans="1:16" ht="15">
      <c r="A241" s="79">
        <v>83</v>
      </c>
      <c r="B241" s="35" t="s">
        <v>7</v>
      </c>
      <c r="C241" s="26">
        <f aca="true" t="shared" si="111" ref="C241:H241">+C242+C244</f>
        <v>134756680</v>
      </c>
      <c r="D241" s="26">
        <f t="shared" si="111"/>
        <v>0</v>
      </c>
      <c r="E241" s="26">
        <f t="shared" si="111"/>
        <v>0</v>
      </c>
      <c r="F241" s="26">
        <f t="shared" si="111"/>
        <v>134756680</v>
      </c>
      <c r="G241" s="26">
        <f t="shared" si="111"/>
        <v>0</v>
      </c>
      <c r="H241" s="26">
        <f t="shared" si="111"/>
        <v>134756680</v>
      </c>
      <c r="I241" s="3">
        <f t="shared" si="95"/>
        <v>134756680</v>
      </c>
      <c r="J241" s="3">
        <f t="shared" si="101"/>
        <v>0</v>
      </c>
      <c r="L241" s="73" t="str">
        <f t="shared" si="96"/>
        <v>8</v>
      </c>
      <c r="M241" s="74" t="str">
        <f t="shared" si="97"/>
        <v>.3</v>
      </c>
      <c r="N241" s="75">
        <f t="shared" si="98"/>
      </c>
      <c r="O241" s="75">
        <f t="shared" si="99"/>
      </c>
      <c r="P241" s="75" t="str">
        <f t="shared" si="100"/>
        <v>8.3</v>
      </c>
    </row>
    <row r="242" spans="1:16" ht="15">
      <c r="A242" s="80">
        <v>8347</v>
      </c>
      <c r="B242" s="28" t="s">
        <v>310</v>
      </c>
      <c r="C242" s="37">
        <f aca="true" t="shared" si="112" ref="C242:H242">+C243</f>
        <v>60730137</v>
      </c>
      <c r="D242" s="37">
        <f t="shared" si="112"/>
        <v>0</v>
      </c>
      <c r="E242" s="37">
        <f t="shared" si="112"/>
        <v>0</v>
      </c>
      <c r="F242" s="37">
        <f t="shared" si="112"/>
        <v>60730137</v>
      </c>
      <c r="G242" s="37">
        <f t="shared" si="112"/>
        <v>0</v>
      </c>
      <c r="H242" s="37">
        <f t="shared" si="112"/>
        <v>60730137</v>
      </c>
      <c r="I242" s="3">
        <f t="shared" si="95"/>
        <v>60730137</v>
      </c>
      <c r="J242" s="3">
        <f t="shared" si="101"/>
        <v>0</v>
      </c>
      <c r="L242" s="73" t="str">
        <f t="shared" si="96"/>
        <v>8</v>
      </c>
      <c r="M242" s="74" t="str">
        <f t="shared" si="97"/>
        <v>.3</v>
      </c>
      <c r="N242" s="75" t="str">
        <f t="shared" si="98"/>
        <v>.47</v>
      </c>
      <c r="O242" s="75">
        <f t="shared" si="99"/>
      </c>
      <c r="P242" s="75" t="str">
        <f t="shared" si="100"/>
        <v>8.3.47</v>
      </c>
    </row>
    <row r="243" spans="1:16" ht="15">
      <c r="A243" s="81">
        <v>834704</v>
      </c>
      <c r="B243" s="31" t="s">
        <v>231</v>
      </c>
      <c r="C243" s="32">
        <f>_xlfn.IFERROR(VLOOKUP(A243,Actual!$A$1:$Z$500,5,0),0)</f>
        <v>60730137</v>
      </c>
      <c r="D243" s="32">
        <f>_xlfn.IFERROR(VLOOKUP(A243,Actual!$A$1:$Z$500,20,0),0)</f>
        <v>0</v>
      </c>
      <c r="E243" s="32">
        <f>_xlfn.IFERROR(VLOOKUP(A243,Actual!$A$1:$Z$500,21,0),0)</f>
        <v>0</v>
      </c>
      <c r="F243" s="42">
        <f>+C243+D243-E243</f>
        <v>60730137</v>
      </c>
      <c r="G243" s="43">
        <v>0</v>
      </c>
      <c r="H243" s="43">
        <f>+F243</f>
        <v>60730137</v>
      </c>
      <c r="I243" s="3">
        <f t="shared" si="95"/>
        <v>60730137</v>
      </c>
      <c r="J243" s="3">
        <f t="shared" si="101"/>
        <v>0</v>
      </c>
      <c r="L243" s="73" t="str">
        <f t="shared" si="96"/>
        <v>8</v>
      </c>
      <c r="M243" s="74" t="str">
        <f t="shared" si="97"/>
        <v>.3</v>
      </c>
      <c r="N243" s="75" t="str">
        <f t="shared" si="98"/>
        <v>.47</v>
      </c>
      <c r="O243" s="75" t="str">
        <f t="shared" si="99"/>
        <v>.04</v>
      </c>
      <c r="P243" s="75" t="str">
        <f t="shared" si="100"/>
        <v>8.3.47.04</v>
      </c>
    </row>
    <row r="244" spans="1:16" ht="15">
      <c r="A244" s="80">
        <v>8361</v>
      </c>
      <c r="B244" s="28" t="s">
        <v>311</v>
      </c>
      <c r="C244" s="37">
        <f aca="true" t="shared" si="113" ref="C244:H244">+C245</f>
        <v>74026543</v>
      </c>
      <c r="D244" s="37">
        <f t="shared" si="113"/>
        <v>0</v>
      </c>
      <c r="E244" s="37">
        <f t="shared" si="113"/>
        <v>0</v>
      </c>
      <c r="F244" s="37">
        <f t="shared" si="113"/>
        <v>74026543</v>
      </c>
      <c r="G244" s="37">
        <f t="shared" si="113"/>
        <v>0</v>
      </c>
      <c r="H244" s="37">
        <f t="shared" si="113"/>
        <v>74026543</v>
      </c>
      <c r="I244" s="3">
        <f t="shared" si="95"/>
        <v>74026543</v>
      </c>
      <c r="J244" s="3">
        <f t="shared" si="101"/>
        <v>0</v>
      </c>
      <c r="L244" s="73" t="str">
        <f t="shared" si="96"/>
        <v>8</v>
      </c>
      <c r="M244" s="74" t="str">
        <f t="shared" si="97"/>
        <v>.3</v>
      </c>
      <c r="N244" s="75" t="str">
        <f t="shared" si="98"/>
        <v>.61</v>
      </c>
      <c r="O244" s="75">
        <f t="shared" si="99"/>
      </c>
      <c r="P244" s="75" t="str">
        <f t="shared" si="100"/>
        <v>8.3.61</v>
      </c>
    </row>
    <row r="245" spans="1:16" ht="15">
      <c r="A245" s="81">
        <v>836102</v>
      </c>
      <c r="B245" s="31" t="s">
        <v>312</v>
      </c>
      <c r="C245" s="32">
        <f>_xlfn.IFERROR(VLOOKUP(A245,Actual!$A$1:$Z$500,5,0),0)</f>
        <v>74026543</v>
      </c>
      <c r="D245" s="32">
        <f>_xlfn.IFERROR(VLOOKUP(A245,Actual!$A$1:$Z$500,20,0),0)</f>
        <v>0</v>
      </c>
      <c r="E245" s="32">
        <f>_xlfn.IFERROR(VLOOKUP(A245,Actual!$A$1:$Z$500,21,0),0)</f>
        <v>0</v>
      </c>
      <c r="F245" s="42">
        <f>+C245+D245-E245</f>
        <v>74026543</v>
      </c>
      <c r="G245" s="43"/>
      <c r="H245" s="43">
        <f>+F245</f>
        <v>74026543</v>
      </c>
      <c r="I245" s="3">
        <f t="shared" si="95"/>
        <v>74026543</v>
      </c>
      <c r="J245" s="3">
        <f t="shared" si="101"/>
        <v>0</v>
      </c>
      <c r="L245" s="73" t="str">
        <f t="shared" si="96"/>
        <v>8</v>
      </c>
      <c r="M245" s="74" t="str">
        <f t="shared" si="97"/>
        <v>.3</v>
      </c>
      <c r="N245" s="75" t="str">
        <f t="shared" si="98"/>
        <v>.61</v>
      </c>
      <c r="O245" s="75" t="str">
        <f t="shared" si="99"/>
        <v>.02</v>
      </c>
      <c r="P245" s="75" t="str">
        <f t="shared" si="100"/>
        <v>8.3.61.02</v>
      </c>
    </row>
    <row r="246" spans="1:16" ht="15">
      <c r="A246" s="79">
        <v>89</v>
      </c>
      <c r="B246" s="35" t="s">
        <v>313</v>
      </c>
      <c r="C246" s="26">
        <f aca="true" t="shared" si="114" ref="C246:H246">+C247+C249</f>
        <v>-176265417</v>
      </c>
      <c r="D246" s="26">
        <f t="shared" si="114"/>
        <v>0</v>
      </c>
      <c r="E246" s="26">
        <f t="shared" si="114"/>
        <v>0</v>
      </c>
      <c r="F246" s="26">
        <f t="shared" si="114"/>
        <v>-176265417</v>
      </c>
      <c r="G246" s="26">
        <f t="shared" si="114"/>
        <v>0</v>
      </c>
      <c r="H246" s="26">
        <f t="shared" si="114"/>
        <v>-176265417</v>
      </c>
      <c r="I246" s="3">
        <f t="shared" si="95"/>
        <v>-176265417</v>
      </c>
      <c r="J246" s="3">
        <f t="shared" si="101"/>
        <v>0</v>
      </c>
      <c r="L246" s="73" t="str">
        <f t="shared" si="96"/>
        <v>8</v>
      </c>
      <c r="M246" s="74" t="str">
        <f t="shared" si="97"/>
        <v>.9</v>
      </c>
      <c r="N246" s="75">
        <f t="shared" si="98"/>
      </c>
      <c r="O246" s="75">
        <f t="shared" si="99"/>
      </c>
      <c r="P246" s="75" t="str">
        <f t="shared" si="100"/>
        <v>8.9</v>
      </c>
    </row>
    <row r="247" spans="1:16" ht="15">
      <c r="A247" s="80">
        <v>8905</v>
      </c>
      <c r="B247" s="28" t="s">
        <v>314</v>
      </c>
      <c r="C247" s="37">
        <f aca="true" t="shared" si="115" ref="C247:H247">+C248</f>
        <v>-41508737</v>
      </c>
      <c r="D247" s="37">
        <f t="shared" si="115"/>
        <v>0</v>
      </c>
      <c r="E247" s="37">
        <f t="shared" si="115"/>
        <v>0</v>
      </c>
      <c r="F247" s="37">
        <f t="shared" si="115"/>
        <v>-41508737</v>
      </c>
      <c r="G247" s="37">
        <f t="shared" si="115"/>
        <v>0</v>
      </c>
      <c r="H247" s="37">
        <f t="shared" si="115"/>
        <v>-41508737</v>
      </c>
      <c r="I247" s="3">
        <f t="shared" si="95"/>
        <v>-41508737</v>
      </c>
      <c r="J247" s="3">
        <f t="shared" si="101"/>
        <v>0</v>
      </c>
      <c r="L247" s="73" t="str">
        <f t="shared" si="96"/>
        <v>8</v>
      </c>
      <c r="M247" s="74" t="str">
        <f t="shared" si="97"/>
        <v>.9</v>
      </c>
      <c r="N247" s="75" t="str">
        <f t="shared" si="98"/>
        <v>.05</v>
      </c>
      <c r="O247" s="75">
        <f t="shared" si="99"/>
      </c>
      <c r="P247" s="75" t="str">
        <f t="shared" si="100"/>
        <v>8.9.05</v>
      </c>
    </row>
    <row r="248" spans="1:16" ht="15">
      <c r="A248" s="81">
        <v>890506</v>
      </c>
      <c r="B248" s="31" t="s">
        <v>315</v>
      </c>
      <c r="C248" s="32">
        <f>_xlfn.IFERROR(VLOOKUP(A248,Actual!$A$1:$Z$500,5,0),0)</f>
        <v>-41508737</v>
      </c>
      <c r="D248" s="32">
        <f>_xlfn.IFERROR(VLOOKUP(A248,Actual!$A$1:$Z$500,20,0),0)</f>
        <v>0</v>
      </c>
      <c r="E248" s="32">
        <f>_xlfn.IFERROR(VLOOKUP(A248,Actual!$A$1:$Z$500,21,0),0)</f>
        <v>0</v>
      </c>
      <c r="F248" s="42">
        <f>+C248-E248+D248</f>
        <v>-41508737</v>
      </c>
      <c r="G248" s="43">
        <v>0</v>
      </c>
      <c r="H248" s="43">
        <f>+F248</f>
        <v>-41508737</v>
      </c>
      <c r="I248" s="3">
        <f t="shared" si="95"/>
        <v>-41508737</v>
      </c>
      <c r="J248" s="3">
        <f t="shared" si="101"/>
        <v>0</v>
      </c>
      <c r="L248" s="73" t="str">
        <f t="shared" si="96"/>
        <v>8</v>
      </c>
      <c r="M248" s="74" t="str">
        <f t="shared" si="97"/>
        <v>.9</v>
      </c>
      <c r="N248" s="75" t="str">
        <f t="shared" si="98"/>
        <v>.05</v>
      </c>
      <c r="O248" s="75" t="str">
        <f t="shared" si="99"/>
        <v>.06</v>
      </c>
      <c r="P248" s="75" t="str">
        <f t="shared" si="100"/>
        <v>8.9.05.06</v>
      </c>
    </row>
    <row r="249" spans="1:16" ht="15">
      <c r="A249" s="80">
        <v>8915</v>
      </c>
      <c r="B249" s="28" t="s">
        <v>316</v>
      </c>
      <c r="C249" s="37">
        <f aca="true" t="shared" si="116" ref="C249:H249">+C250+C251</f>
        <v>-134756680</v>
      </c>
      <c r="D249" s="37">
        <f t="shared" si="116"/>
        <v>0</v>
      </c>
      <c r="E249" s="37">
        <f t="shared" si="116"/>
        <v>0</v>
      </c>
      <c r="F249" s="37">
        <f t="shared" si="116"/>
        <v>-134756680</v>
      </c>
      <c r="G249" s="37">
        <f t="shared" si="116"/>
        <v>0</v>
      </c>
      <c r="H249" s="37">
        <f t="shared" si="116"/>
        <v>-134756680</v>
      </c>
      <c r="I249" s="3">
        <f t="shared" si="95"/>
        <v>-134756680</v>
      </c>
      <c r="J249" s="3">
        <f t="shared" si="101"/>
        <v>0</v>
      </c>
      <c r="L249" s="73" t="str">
        <f t="shared" si="96"/>
        <v>8</v>
      </c>
      <c r="M249" s="74" t="str">
        <f t="shared" si="97"/>
        <v>.9</v>
      </c>
      <c r="N249" s="75" t="str">
        <f t="shared" si="98"/>
        <v>.15</v>
      </c>
      <c r="O249" s="75">
        <f t="shared" si="99"/>
      </c>
      <c r="P249" s="75" t="str">
        <f t="shared" si="100"/>
        <v>8.9.15</v>
      </c>
    </row>
    <row r="250" spans="1:16" ht="15">
      <c r="A250" s="81">
        <v>891518</v>
      </c>
      <c r="B250" s="31" t="s">
        <v>317</v>
      </c>
      <c r="C250" s="32">
        <f>_xlfn.IFERROR(VLOOKUP(A250,Actual!$A$1:$Z$500,5,0),0)</f>
        <v>-60730137</v>
      </c>
      <c r="D250" s="32">
        <f>_xlfn.IFERROR(VLOOKUP(A250,Actual!$A$1:$Z$500,20,0),0)</f>
        <v>0</v>
      </c>
      <c r="E250" s="32">
        <f>_xlfn.IFERROR(VLOOKUP(A250,Actual!$A$1:$Z$500,21,0),0)</f>
        <v>0</v>
      </c>
      <c r="F250" s="42">
        <f>+C250+E250-D250</f>
        <v>-60730137</v>
      </c>
      <c r="G250" s="43">
        <v>0</v>
      </c>
      <c r="H250" s="43">
        <f>+F250</f>
        <v>-60730137</v>
      </c>
      <c r="I250" s="3">
        <f t="shared" si="95"/>
        <v>-60730137</v>
      </c>
      <c r="J250" s="3">
        <f t="shared" si="101"/>
        <v>0</v>
      </c>
      <c r="L250" s="73" t="str">
        <f t="shared" si="96"/>
        <v>8</v>
      </c>
      <c r="M250" s="74" t="str">
        <f t="shared" si="97"/>
        <v>.9</v>
      </c>
      <c r="N250" s="75" t="str">
        <f t="shared" si="98"/>
        <v>.15</v>
      </c>
      <c r="O250" s="75" t="str">
        <f t="shared" si="99"/>
        <v>.18</v>
      </c>
      <c r="P250" s="75" t="str">
        <f t="shared" si="100"/>
        <v>8.9.15.18</v>
      </c>
    </row>
    <row r="251" spans="1:16" ht="15">
      <c r="A251" s="81">
        <v>891521</v>
      </c>
      <c r="B251" s="31" t="s">
        <v>318</v>
      </c>
      <c r="C251" s="32">
        <f>_xlfn.IFERROR(VLOOKUP(A251,Actual!$A$1:$Z$500,5,0),0)</f>
        <v>-74026543</v>
      </c>
      <c r="D251" s="32">
        <f>_xlfn.IFERROR(VLOOKUP(A251,Actual!$A$1:$Z$500,20,0),0)</f>
        <v>0</v>
      </c>
      <c r="E251" s="32">
        <f>_xlfn.IFERROR(VLOOKUP(A251,Actual!$A$1:$Z$500,21,0),0)</f>
        <v>0</v>
      </c>
      <c r="F251" s="42">
        <f>+C251+E251-D251</f>
        <v>-74026543</v>
      </c>
      <c r="G251" s="43">
        <v>0</v>
      </c>
      <c r="H251" s="43">
        <f>+F251</f>
        <v>-74026543</v>
      </c>
      <c r="I251" s="3">
        <f t="shared" si="95"/>
        <v>-74026543</v>
      </c>
      <c r="J251" s="3">
        <f t="shared" si="101"/>
        <v>0</v>
      </c>
      <c r="L251" s="73" t="str">
        <f t="shared" si="96"/>
        <v>8</v>
      </c>
      <c r="M251" s="74" t="str">
        <f t="shared" si="97"/>
        <v>.9</v>
      </c>
      <c r="N251" s="75" t="str">
        <f t="shared" si="98"/>
        <v>.15</v>
      </c>
      <c r="O251" s="75" t="str">
        <f t="shared" si="99"/>
        <v>.21</v>
      </c>
      <c r="P251" s="75" t="str">
        <f t="shared" si="100"/>
        <v>8.9.15.21</v>
      </c>
    </row>
    <row r="252" spans="1:16" s="59" customFormat="1" ht="15">
      <c r="A252" s="78">
        <v>9</v>
      </c>
      <c r="B252" s="46" t="s">
        <v>319</v>
      </c>
      <c r="C252" s="45">
        <f aca="true" t="shared" si="117" ref="C252:H252">+C253+C256</f>
        <v>0</v>
      </c>
      <c r="D252" s="45">
        <f t="shared" si="117"/>
        <v>0</v>
      </c>
      <c r="E252" s="45">
        <f t="shared" si="117"/>
        <v>0</v>
      </c>
      <c r="F252" s="45">
        <f t="shared" si="117"/>
        <v>0</v>
      </c>
      <c r="G252" s="45">
        <f t="shared" si="117"/>
        <v>0</v>
      </c>
      <c r="H252" s="45">
        <f t="shared" si="117"/>
        <v>0</v>
      </c>
      <c r="I252" s="3">
        <f t="shared" si="95"/>
        <v>0</v>
      </c>
      <c r="J252" s="58"/>
      <c r="L252" s="73" t="str">
        <f t="shared" si="96"/>
        <v>9</v>
      </c>
      <c r="M252" s="74">
        <f t="shared" si="97"/>
      </c>
      <c r="N252" s="75">
        <f t="shared" si="98"/>
      </c>
      <c r="O252" s="75">
        <f t="shared" si="99"/>
      </c>
      <c r="P252" s="75" t="str">
        <f t="shared" si="100"/>
        <v>9</v>
      </c>
    </row>
    <row r="253" spans="1:16" ht="15">
      <c r="A253" s="79">
        <v>91</v>
      </c>
      <c r="B253" s="35" t="s">
        <v>320</v>
      </c>
      <c r="C253" s="26">
        <f>+C254</f>
        <v>0</v>
      </c>
      <c r="D253" s="26">
        <f aca="true" t="shared" si="118" ref="D253:H254">+D254</f>
        <v>0</v>
      </c>
      <c r="E253" s="26">
        <f t="shared" si="118"/>
        <v>0</v>
      </c>
      <c r="F253" s="26">
        <f t="shared" si="118"/>
        <v>0</v>
      </c>
      <c r="G253" s="26">
        <f t="shared" si="118"/>
        <v>0</v>
      </c>
      <c r="H253" s="26">
        <f t="shared" si="118"/>
        <v>0</v>
      </c>
      <c r="I253" s="3">
        <f t="shared" si="95"/>
        <v>0</v>
      </c>
      <c r="J253" s="3">
        <f t="shared" si="101"/>
        <v>0</v>
      </c>
      <c r="L253" s="73" t="str">
        <f t="shared" si="96"/>
        <v>9</v>
      </c>
      <c r="M253" s="74" t="str">
        <f t="shared" si="97"/>
        <v>.1</v>
      </c>
      <c r="N253" s="75">
        <f t="shared" si="98"/>
      </c>
      <c r="O253" s="75">
        <f t="shared" si="99"/>
      </c>
      <c r="P253" s="75" t="str">
        <f t="shared" si="100"/>
        <v>9.1</v>
      </c>
    </row>
    <row r="254" spans="1:16" ht="30">
      <c r="A254" s="80">
        <v>9120</v>
      </c>
      <c r="B254" s="36" t="s">
        <v>308</v>
      </c>
      <c r="C254" s="37">
        <f>+C255</f>
        <v>0</v>
      </c>
      <c r="D254" s="37">
        <f t="shared" si="118"/>
        <v>0</v>
      </c>
      <c r="E254" s="37">
        <f t="shared" si="118"/>
        <v>0</v>
      </c>
      <c r="F254" s="37">
        <f t="shared" si="118"/>
        <v>0</v>
      </c>
      <c r="G254" s="37">
        <f t="shared" si="118"/>
        <v>0</v>
      </c>
      <c r="H254" s="37">
        <f t="shared" si="118"/>
        <v>0</v>
      </c>
      <c r="I254" s="3">
        <f t="shared" si="95"/>
        <v>0</v>
      </c>
      <c r="J254" s="3">
        <f t="shared" si="101"/>
        <v>0</v>
      </c>
      <c r="L254" s="73" t="str">
        <f t="shared" si="96"/>
        <v>9</v>
      </c>
      <c r="M254" s="74" t="str">
        <f t="shared" si="97"/>
        <v>.1</v>
      </c>
      <c r="N254" s="75" t="str">
        <f t="shared" si="98"/>
        <v>.20</v>
      </c>
      <c r="O254" s="75">
        <f t="shared" si="99"/>
      </c>
      <c r="P254" s="75" t="str">
        <f t="shared" si="100"/>
        <v>9.1.20</v>
      </c>
    </row>
    <row r="255" spans="1:16" ht="15">
      <c r="A255" s="81">
        <v>912004</v>
      </c>
      <c r="B255" s="31" t="s">
        <v>321</v>
      </c>
      <c r="C255" s="32">
        <f>_xlfn.IFERROR(VLOOKUP(A255,Actual!$A$1:$Z$500,5,0),0)</f>
        <v>0</v>
      </c>
      <c r="D255" s="32">
        <f>_xlfn.IFERROR(VLOOKUP(A255,Actual!$A$1:$Z$500,20,0),0)</f>
        <v>0</v>
      </c>
      <c r="E255" s="32">
        <f>_xlfn.IFERROR(VLOOKUP(A255,Actual!$A$1:$Z$500,21,0),0)</f>
        <v>0</v>
      </c>
      <c r="F255" s="42">
        <f>+C255+E255-D255</f>
        <v>0</v>
      </c>
      <c r="G255" s="43">
        <v>0</v>
      </c>
      <c r="H255" s="43">
        <f>+F255</f>
        <v>0</v>
      </c>
      <c r="I255" s="3">
        <f t="shared" si="95"/>
        <v>0</v>
      </c>
      <c r="J255" s="3">
        <f t="shared" si="101"/>
        <v>0</v>
      </c>
      <c r="L255" s="73" t="str">
        <f t="shared" si="96"/>
        <v>9</v>
      </c>
      <c r="M255" s="74" t="str">
        <f t="shared" si="97"/>
        <v>.1</v>
      </c>
      <c r="N255" s="75" t="str">
        <f t="shared" si="98"/>
        <v>.20</v>
      </c>
      <c r="O255" s="75" t="str">
        <f t="shared" si="99"/>
        <v>.04</v>
      </c>
      <c r="P255" s="75" t="str">
        <f t="shared" si="100"/>
        <v>9.1.20.04</v>
      </c>
    </row>
    <row r="256" spans="1:16" ht="15">
      <c r="A256" s="79">
        <v>99</v>
      </c>
      <c r="B256" s="35" t="s">
        <v>322</v>
      </c>
      <c r="C256" s="26">
        <f>+C257</f>
        <v>0</v>
      </c>
      <c r="D256" s="26">
        <f aca="true" t="shared" si="119" ref="D256:H257">+D257</f>
        <v>0</v>
      </c>
      <c r="E256" s="26">
        <f t="shared" si="119"/>
        <v>0</v>
      </c>
      <c r="F256" s="26">
        <f t="shared" si="119"/>
        <v>0</v>
      </c>
      <c r="G256" s="26">
        <f t="shared" si="119"/>
        <v>0</v>
      </c>
      <c r="H256" s="26">
        <f t="shared" si="119"/>
        <v>0</v>
      </c>
      <c r="I256" s="3">
        <f t="shared" si="95"/>
        <v>0</v>
      </c>
      <c r="J256" s="3">
        <f t="shared" si="101"/>
        <v>0</v>
      </c>
      <c r="L256" s="73" t="str">
        <f t="shared" si="96"/>
        <v>9</v>
      </c>
      <c r="M256" s="74" t="str">
        <f t="shared" si="97"/>
        <v>.9</v>
      </c>
      <c r="N256" s="75">
        <f t="shared" si="98"/>
      </c>
      <c r="O256" s="75">
        <f t="shared" si="99"/>
      </c>
      <c r="P256" s="75" t="str">
        <f t="shared" si="100"/>
        <v>9.9</v>
      </c>
    </row>
    <row r="257" spans="1:16" ht="15">
      <c r="A257" s="80">
        <v>9905</v>
      </c>
      <c r="B257" s="28" t="s">
        <v>323</v>
      </c>
      <c r="C257" s="37">
        <f>+C258</f>
        <v>0</v>
      </c>
      <c r="D257" s="37">
        <f t="shared" si="119"/>
        <v>0</v>
      </c>
      <c r="E257" s="37">
        <f t="shared" si="119"/>
        <v>0</v>
      </c>
      <c r="F257" s="37">
        <f t="shared" si="119"/>
        <v>0</v>
      </c>
      <c r="G257" s="37">
        <f t="shared" si="119"/>
        <v>0</v>
      </c>
      <c r="H257" s="37">
        <f t="shared" si="119"/>
        <v>0</v>
      </c>
      <c r="I257" s="3">
        <f t="shared" si="95"/>
        <v>0</v>
      </c>
      <c r="J257" s="3">
        <f t="shared" si="101"/>
        <v>0</v>
      </c>
      <c r="L257" s="73" t="str">
        <f t="shared" si="96"/>
        <v>9</v>
      </c>
      <c r="M257" s="74" t="str">
        <f t="shared" si="97"/>
        <v>.9</v>
      </c>
      <c r="N257" s="75" t="str">
        <f t="shared" si="98"/>
        <v>.05</v>
      </c>
      <c r="O257" s="75">
        <f t="shared" si="99"/>
      </c>
      <c r="P257" s="75" t="str">
        <f t="shared" si="100"/>
        <v>9.9.05</v>
      </c>
    </row>
    <row r="258" spans="1:16" ht="15">
      <c r="A258" s="81">
        <v>990505</v>
      </c>
      <c r="B258" s="31" t="s">
        <v>324</v>
      </c>
      <c r="C258" s="32">
        <f>_xlfn.IFERROR(VLOOKUP(A258,Actual!$A$1:$Z$500,5,0),0)</f>
        <v>0</v>
      </c>
      <c r="D258" s="32">
        <f>_xlfn.IFERROR(VLOOKUP(A258,Actual!$A$1:$Z$500,20,0),0)</f>
        <v>0</v>
      </c>
      <c r="E258" s="32">
        <f>_xlfn.IFERROR(VLOOKUP(A258,Actual!$A$1:$Z$500,21,0),0)</f>
        <v>0</v>
      </c>
      <c r="F258" s="42">
        <f>+C258+E258-D258</f>
        <v>0</v>
      </c>
      <c r="G258" s="43">
        <v>0</v>
      </c>
      <c r="H258" s="43">
        <f>+F258</f>
        <v>0</v>
      </c>
      <c r="I258" s="3">
        <f t="shared" si="95"/>
        <v>0</v>
      </c>
      <c r="J258" s="3">
        <f t="shared" si="101"/>
        <v>0</v>
      </c>
      <c r="L258" s="73" t="str">
        <f t="shared" si="96"/>
        <v>9</v>
      </c>
      <c r="M258" s="74" t="str">
        <f t="shared" si="97"/>
        <v>.9</v>
      </c>
      <c r="N258" s="75" t="str">
        <f t="shared" si="98"/>
        <v>.05</v>
      </c>
      <c r="O258" s="75" t="str">
        <f t="shared" si="99"/>
        <v>.05</v>
      </c>
      <c r="P258" s="75" t="str">
        <f t="shared" si="100"/>
        <v>9.9.05.05</v>
      </c>
    </row>
    <row r="259" spans="1:10" ht="15">
      <c r="A259" s="89"/>
      <c r="B259" s="61" t="s">
        <v>325</v>
      </c>
      <c r="C259" s="10">
        <f aca="true" t="shared" si="120" ref="C259:J259">SUM(C10:C258)</f>
        <v>1666470517366</v>
      </c>
      <c r="D259" s="10">
        <f t="shared" si="120"/>
        <v>15219988843</v>
      </c>
      <c r="E259" s="10">
        <f t="shared" si="120"/>
        <v>15768319120</v>
      </c>
      <c r="F259" s="62">
        <f t="shared" si="120"/>
        <v>1675294679641</v>
      </c>
      <c r="G259" s="10">
        <f t="shared" si="120"/>
        <v>583076814830</v>
      </c>
      <c r="H259" s="10">
        <f t="shared" si="120"/>
        <v>1092217864811</v>
      </c>
      <c r="I259" s="62">
        <f t="shared" si="120"/>
        <v>1675294679641</v>
      </c>
      <c r="J259" s="10">
        <f t="shared" si="120"/>
        <v>0</v>
      </c>
    </row>
    <row r="260" spans="1:9" ht="15">
      <c r="A260" s="89"/>
      <c r="B260" s="61"/>
      <c r="E260" s="10">
        <f>+D259-E259</f>
        <v>-548330277</v>
      </c>
      <c r="H260" s="63">
        <f>+H259+G259</f>
        <v>1675294679641</v>
      </c>
      <c r="I260" s="3">
        <f>+H260-I259</f>
        <v>0</v>
      </c>
    </row>
    <row r="261" spans="1:9" ht="15">
      <c r="A261" s="89"/>
      <c r="B261" s="61"/>
      <c r="I261" s="3"/>
    </row>
    <row r="262" spans="1:2" ht="15">
      <c r="A262" s="89"/>
      <c r="B262" s="61"/>
    </row>
    <row r="263" spans="1:2" ht="15">
      <c r="A263" s="89"/>
      <c r="B263" s="61"/>
    </row>
    <row r="264" spans="1:2" ht="15">
      <c r="A264" s="60"/>
      <c r="B264" s="61"/>
    </row>
    <row r="265" spans="1:5" ht="15.75" thickBot="1">
      <c r="A265" s="60"/>
      <c r="B265" s="61"/>
      <c r="D265" s="64"/>
      <c r="E265" s="64"/>
    </row>
    <row r="266" spans="1:13" s="9" customFormat="1" ht="29.25" customHeight="1">
      <c r="A266" s="65"/>
      <c r="B266" s="66" t="s">
        <v>326</v>
      </c>
      <c r="C266" s="15"/>
      <c r="D266" s="67"/>
      <c r="E266" s="67" t="s">
        <v>100</v>
      </c>
      <c r="F266" s="15"/>
      <c r="G266" s="16"/>
      <c r="H266" s="16"/>
      <c r="L266" s="17"/>
      <c r="M266" s="18"/>
    </row>
    <row r="267" spans="1:13" s="9" customFormat="1" ht="24.75" customHeight="1">
      <c r="A267" s="65"/>
      <c r="B267" s="68" t="s">
        <v>69</v>
      </c>
      <c r="C267" s="15"/>
      <c r="D267" s="94" t="s">
        <v>327</v>
      </c>
      <c r="E267" s="94"/>
      <c r="F267" s="15"/>
      <c r="G267" s="16"/>
      <c r="H267" s="16"/>
      <c r="L267" s="17"/>
      <c r="M267" s="18"/>
    </row>
    <row r="268" spans="1:13" s="9" customFormat="1" ht="21.75" customHeight="1">
      <c r="A268" s="65"/>
      <c r="C268" s="15"/>
      <c r="D268" s="94" t="s">
        <v>328</v>
      </c>
      <c r="E268" s="94"/>
      <c r="F268" s="15"/>
      <c r="G268" s="16"/>
      <c r="H268" s="16"/>
      <c r="L268" s="17"/>
      <c r="M268" s="18"/>
    </row>
    <row r="269" ht="15">
      <c r="A269" s="60"/>
    </row>
    <row r="270" ht="15">
      <c r="A270" s="69"/>
    </row>
    <row r="271" ht="15">
      <c r="A271" s="70"/>
    </row>
    <row r="272" ht="15">
      <c r="A272" s="70"/>
    </row>
    <row r="273" ht="15">
      <c r="A273" s="70"/>
    </row>
    <row r="274" ht="15">
      <c r="A274" s="70"/>
    </row>
    <row r="275" ht="15">
      <c r="A275" s="70"/>
    </row>
    <row r="276" ht="15">
      <c r="A276" s="70"/>
    </row>
    <row r="277" ht="15">
      <c r="A277" s="70"/>
    </row>
    <row r="278" ht="15">
      <c r="A278" s="70"/>
    </row>
    <row r="279" ht="15">
      <c r="A279" s="71"/>
    </row>
  </sheetData>
  <sheetProtection/>
  <mergeCells count="9">
    <mergeCell ref="H8:H9"/>
    <mergeCell ref="D267:E267"/>
    <mergeCell ref="D268:E268"/>
    <mergeCell ref="A8:A9"/>
    <mergeCell ref="B8:B9"/>
    <mergeCell ref="C8:C9"/>
    <mergeCell ref="D8:E8"/>
    <mergeCell ref="F8:F9"/>
    <mergeCell ref="G8:G9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28">
      <selection activeCell="C139" sqref="C139"/>
    </sheetView>
  </sheetViews>
  <sheetFormatPr defaultColWidth="11.421875" defaultRowHeight="15"/>
  <cols>
    <col min="3" max="8" width="15.7109375" style="77" customWidth="1"/>
  </cols>
  <sheetData>
    <row r="1" spans="1:5" ht="15">
      <c r="A1" t="s">
        <v>333</v>
      </c>
      <c r="B1" s="76">
        <v>223511001</v>
      </c>
      <c r="C1" s="77">
        <v>10103</v>
      </c>
      <c r="D1" s="77">
        <v>2019</v>
      </c>
      <c r="E1" s="77" t="s">
        <v>334</v>
      </c>
    </row>
    <row r="2" spans="1:8" ht="15">
      <c r="A2" t="s">
        <v>332</v>
      </c>
      <c r="B2" t="str">
        <f>SaldosMovConv!P10</f>
        <v>1</v>
      </c>
      <c r="C2" s="77">
        <f>SaldosMovConv!C10</f>
        <v>171111310499</v>
      </c>
      <c r="D2" s="77">
        <f>SaldosMovConv!D10</f>
        <v>1161934567</v>
      </c>
      <c r="E2" s="77">
        <f>SaldosMovConv!E10</f>
        <v>1362811288</v>
      </c>
      <c r="F2" s="77">
        <f>SaldosMovConv!F10</f>
        <v>170910433778</v>
      </c>
      <c r="G2" s="77">
        <f>SaldosMovConv!G10</f>
        <v>143899436694</v>
      </c>
      <c r="H2" s="77">
        <f>SaldosMovConv!H10</f>
        <v>27010997084</v>
      </c>
    </row>
    <row r="3" spans="1:8" ht="15">
      <c r="A3" t="s">
        <v>332</v>
      </c>
      <c r="B3" t="str">
        <f>SaldosMovConv!P11</f>
        <v>1.1</v>
      </c>
      <c r="C3" s="77">
        <f>SaldosMovConv!C11</f>
        <v>1292389945</v>
      </c>
      <c r="D3" s="77">
        <f>SaldosMovConv!D11</f>
        <v>969536127</v>
      </c>
      <c r="E3" s="77">
        <f>SaldosMovConv!E11</f>
        <v>1089729203</v>
      </c>
      <c r="F3" s="77">
        <f>SaldosMovConv!F11</f>
        <v>1172196869</v>
      </c>
      <c r="G3" s="77">
        <f>SaldosMovConv!G11</f>
        <v>1172196869</v>
      </c>
      <c r="H3" s="77">
        <f>SaldosMovConv!H11</f>
        <v>0</v>
      </c>
    </row>
    <row r="4" spans="1:8" ht="15">
      <c r="A4" t="s">
        <v>332</v>
      </c>
      <c r="B4" t="str">
        <f>SaldosMovConv!P12</f>
        <v>1.1.05</v>
      </c>
      <c r="C4" s="77">
        <f>SaldosMovConv!C12</f>
        <v>155456</v>
      </c>
      <c r="D4" s="77">
        <f>SaldosMovConv!D12</f>
        <v>1000000</v>
      </c>
      <c r="E4" s="77">
        <f>SaldosMovConv!E12</f>
        <v>515200</v>
      </c>
      <c r="F4" s="77">
        <f>SaldosMovConv!F12</f>
        <v>640256</v>
      </c>
      <c r="G4" s="77">
        <f>SaldosMovConv!G12</f>
        <v>640256</v>
      </c>
      <c r="H4" s="77">
        <f>SaldosMovConv!H12</f>
        <v>0</v>
      </c>
    </row>
    <row r="5" spans="1:8" ht="15">
      <c r="A5" t="s">
        <v>332</v>
      </c>
      <c r="B5" t="str">
        <f>SaldosMovConv!P13</f>
        <v>1.1.05.02</v>
      </c>
      <c r="C5" s="77">
        <f>SaldosMovConv!C13</f>
        <v>155456</v>
      </c>
      <c r="D5" s="77">
        <f>SaldosMovConv!D13</f>
        <v>1000000</v>
      </c>
      <c r="E5" s="77">
        <f>SaldosMovConv!E13</f>
        <v>515200</v>
      </c>
      <c r="F5" s="77">
        <f>SaldosMovConv!F13</f>
        <v>640256</v>
      </c>
      <c r="G5" s="77">
        <f>SaldosMovConv!G13</f>
        <v>640256</v>
      </c>
      <c r="H5" s="77">
        <f>SaldosMovConv!H13</f>
        <v>0</v>
      </c>
    </row>
    <row r="6" spans="1:8" ht="15">
      <c r="A6" t="s">
        <v>332</v>
      </c>
      <c r="B6" t="str">
        <f>SaldosMovConv!P14</f>
        <v>1.1.10</v>
      </c>
      <c r="C6" s="77">
        <f>SaldosMovConv!C14</f>
        <v>1131378661</v>
      </c>
      <c r="D6" s="77">
        <f>SaldosMovConv!D14</f>
        <v>968536127</v>
      </c>
      <c r="E6" s="77">
        <f>SaldosMovConv!E14</f>
        <v>1089214003</v>
      </c>
      <c r="F6" s="77">
        <f>SaldosMovConv!F14</f>
        <v>1010700785</v>
      </c>
      <c r="G6" s="77">
        <f>SaldosMovConv!G14</f>
        <v>1010700785</v>
      </c>
      <c r="H6" s="77">
        <f>SaldosMovConv!H14</f>
        <v>0</v>
      </c>
    </row>
    <row r="7" spans="1:8" ht="15">
      <c r="A7" t="s">
        <v>332</v>
      </c>
      <c r="B7" t="str">
        <f>SaldosMovConv!P15</f>
        <v>1.1.10.05</v>
      </c>
      <c r="C7" s="77">
        <f>SaldosMovConv!C15</f>
        <v>1886637</v>
      </c>
      <c r="D7" s="77">
        <f>SaldosMovConv!D15</f>
        <v>515200</v>
      </c>
      <c r="E7" s="77">
        <f>SaldosMovConv!E15</f>
        <v>1042000</v>
      </c>
      <c r="F7" s="77">
        <f>SaldosMovConv!F15</f>
        <v>1359837</v>
      </c>
      <c r="G7" s="77">
        <f>SaldosMovConv!G15</f>
        <v>1359837</v>
      </c>
      <c r="H7" s="77">
        <f>SaldosMovConv!H15</f>
        <v>0</v>
      </c>
    </row>
    <row r="8" spans="1:8" ht="15">
      <c r="A8" t="s">
        <v>332</v>
      </c>
      <c r="B8" t="str">
        <f>SaldosMovConv!P16</f>
        <v>1.1.10.06</v>
      </c>
      <c r="C8" s="77">
        <f>SaldosMovConv!C16</f>
        <v>1129492024</v>
      </c>
      <c r="D8" s="77">
        <f>SaldosMovConv!D16</f>
        <v>968020927</v>
      </c>
      <c r="E8" s="77">
        <f>SaldosMovConv!E16</f>
        <v>1088172003</v>
      </c>
      <c r="F8" s="77">
        <f>SaldosMovConv!F16</f>
        <v>1009340948</v>
      </c>
      <c r="G8" s="77">
        <f>SaldosMovConv!G16</f>
        <v>1009340948</v>
      </c>
      <c r="H8" s="77">
        <f>SaldosMovConv!H16</f>
        <v>0</v>
      </c>
    </row>
    <row r="9" spans="1:8" ht="15">
      <c r="A9" t="s">
        <v>332</v>
      </c>
      <c r="B9" t="str">
        <f>SaldosMovConv!P17</f>
        <v>1.1.33</v>
      </c>
      <c r="C9" s="77">
        <f>SaldosMovConv!C17</f>
        <v>160855828</v>
      </c>
      <c r="D9" s="77">
        <f>SaldosMovConv!D17</f>
        <v>0</v>
      </c>
      <c r="E9" s="77">
        <f>SaldosMovConv!E17</f>
        <v>0</v>
      </c>
      <c r="F9" s="77">
        <f>SaldosMovConv!F17</f>
        <v>160855828</v>
      </c>
      <c r="G9" s="77">
        <f>SaldosMovConv!G17</f>
        <v>160855828</v>
      </c>
      <c r="H9" s="77">
        <f>SaldosMovConv!H17</f>
        <v>0</v>
      </c>
    </row>
    <row r="10" spans="1:8" ht="15">
      <c r="A10" t="s">
        <v>332</v>
      </c>
      <c r="B10" t="str">
        <f>SaldosMovConv!P18</f>
        <v>1.1.33.01</v>
      </c>
      <c r="C10" s="77">
        <f>SaldosMovConv!C18</f>
        <v>160855828</v>
      </c>
      <c r="D10" s="77">
        <f>SaldosMovConv!D18</f>
        <v>0</v>
      </c>
      <c r="E10" s="77">
        <f>SaldosMovConv!E18</f>
        <v>0</v>
      </c>
      <c r="F10" s="77">
        <f>SaldosMovConv!F18</f>
        <v>160855828</v>
      </c>
      <c r="G10" s="77">
        <f>SaldosMovConv!G18</f>
        <v>160855828</v>
      </c>
      <c r="H10" s="77">
        <f>SaldosMovConv!H18</f>
        <v>0</v>
      </c>
    </row>
    <row r="11" spans="1:8" ht="15">
      <c r="A11" t="s">
        <v>332</v>
      </c>
      <c r="B11" t="str">
        <f>SaldosMovConv!P19</f>
        <v>1.3</v>
      </c>
      <c r="C11" s="77">
        <f>SaldosMovConv!C19</f>
        <v>5989301</v>
      </c>
      <c r="D11" s="77">
        <f>SaldosMovConv!D19</f>
        <v>5238033</v>
      </c>
      <c r="E11" s="77">
        <f>SaldosMovConv!E19</f>
        <v>4197000</v>
      </c>
      <c r="F11" s="77">
        <f>SaldosMovConv!F19</f>
        <v>7030334</v>
      </c>
      <c r="G11" s="77">
        <f>SaldosMovConv!G19</f>
        <v>7030334</v>
      </c>
      <c r="H11" s="77">
        <f>SaldosMovConv!H19</f>
        <v>0</v>
      </c>
    </row>
    <row r="12" spans="1:8" ht="15">
      <c r="A12" t="s">
        <v>332</v>
      </c>
      <c r="B12" t="str">
        <f>SaldosMovConv!P20</f>
        <v>1.3.11</v>
      </c>
      <c r="C12" s="77">
        <f>SaldosMovConv!C20</f>
        <v>5989301</v>
      </c>
      <c r="D12" s="77">
        <f>SaldosMovConv!D20</f>
        <v>4450838</v>
      </c>
      <c r="E12" s="77">
        <f>SaldosMovConv!E20</f>
        <v>4165000</v>
      </c>
      <c r="F12" s="77">
        <f>SaldosMovConv!F20</f>
        <v>6275139</v>
      </c>
      <c r="G12" s="77">
        <f>SaldosMovConv!G20</f>
        <v>6275139</v>
      </c>
      <c r="H12" s="77">
        <f>SaldosMovConv!H20</f>
        <v>0</v>
      </c>
    </row>
    <row r="13" spans="1:8" ht="15">
      <c r="A13" t="s">
        <v>332</v>
      </c>
      <c r="B13" t="str">
        <f>SaldosMovConv!P21</f>
        <v>1.3.11.03</v>
      </c>
      <c r="C13" s="77">
        <f>SaldosMovConv!C21</f>
        <v>989301</v>
      </c>
      <c r="D13" s="77">
        <f>SaldosMovConv!D21</f>
        <v>285838</v>
      </c>
      <c r="E13" s="77">
        <f>SaldosMovConv!E21</f>
        <v>0</v>
      </c>
      <c r="F13" s="77">
        <f>SaldosMovConv!F21</f>
        <v>1275139</v>
      </c>
      <c r="G13" s="77">
        <f>SaldosMovConv!G21</f>
        <v>1275139</v>
      </c>
      <c r="H13" s="77">
        <f>SaldosMovConv!H21</f>
        <v>0</v>
      </c>
    </row>
    <row r="14" spans="1:8" ht="15">
      <c r="A14" t="s">
        <v>332</v>
      </c>
      <c r="B14" t="str">
        <f>SaldosMovConv!P22</f>
        <v>1.3.11.90</v>
      </c>
      <c r="C14" s="77">
        <f>SaldosMovConv!C22</f>
        <v>5000000</v>
      </c>
      <c r="D14" s="77">
        <f>SaldosMovConv!D22</f>
        <v>4165000</v>
      </c>
      <c r="E14" s="77">
        <f>SaldosMovConv!E22</f>
        <v>4165000</v>
      </c>
      <c r="F14" s="77">
        <f>SaldosMovConv!F22</f>
        <v>5000000</v>
      </c>
      <c r="G14" s="77">
        <f>SaldosMovConv!G22</f>
        <v>5000000</v>
      </c>
      <c r="H14" s="77">
        <f>SaldosMovConv!H22</f>
        <v>0</v>
      </c>
    </row>
    <row r="15" spans="1:8" ht="15">
      <c r="A15" t="s">
        <v>332</v>
      </c>
      <c r="B15" t="str">
        <f>SaldosMovConv!P23</f>
        <v>1.3.84</v>
      </c>
      <c r="C15" s="77">
        <f>SaldosMovConv!C23</f>
        <v>0</v>
      </c>
      <c r="D15" s="77">
        <f>SaldosMovConv!D23</f>
        <v>787195</v>
      </c>
      <c r="E15" s="77">
        <f>SaldosMovConv!E23</f>
        <v>32000</v>
      </c>
      <c r="F15" s="77">
        <f>SaldosMovConv!F23</f>
        <v>755195</v>
      </c>
      <c r="G15" s="77">
        <f>SaldosMovConv!G23</f>
        <v>755195</v>
      </c>
      <c r="H15" s="77">
        <f>SaldosMovConv!H23</f>
        <v>0</v>
      </c>
    </row>
    <row r="16" spans="1:8" ht="15">
      <c r="A16" t="s">
        <v>332</v>
      </c>
      <c r="B16" t="str">
        <f>SaldosMovConv!P24</f>
        <v>1.3.84.35</v>
      </c>
      <c r="C16" s="77">
        <f>SaldosMovConv!C24</f>
        <v>0</v>
      </c>
      <c r="D16" s="77">
        <f>SaldosMovConv!D24</f>
        <v>0</v>
      </c>
      <c r="E16" s="77">
        <f>SaldosMovConv!E24</f>
        <v>0</v>
      </c>
      <c r="F16" s="77">
        <f>SaldosMovConv!F24</f>
        <v>0</v>
      </c>
      <c r="G16" s="77">
        <f>SaldosMovConv!G24</f>
        <v>0</v>
      </c>
      <c r="H16" s="77">
        <f>SaldosMovConv!H24</f>
        <v>0</v>
      </c>
    </row>
    <row r="17" spans="1:8" ht="15">
      <c r="A17" t="s">
        <v>332</v>
      </c>
      <c r="B17" t="str">
        <f>SaldosMovConv!P25</f>
        <v>1.3.84.90</v>
      </c>
      <c r="C17" s="77">
        <f>SaldosMovConv!C25</f>
        <v>0</v>
      </c>
      <c r="D17" s="77">
        <f>SaldosMovConv!D25</f>
        <v>787195</v>
      </c>
      <c r="E17" s="77">
        <f>SaldosMovConv!E25</f>
        <v>32000</v>
      </c>
      <c r="F17" s="77">
        <f>SaldosMovConv!F25</f>
        <v>755195</v>
      </c>
      <c r="G17" s="77">
        <f>SaldosMovConv!G25</f>
        <v>755195</v>
      </c>
      <c r="H17" s="77">
        <f>SaldosMovConv!H25</f>
        <v>0</v>
      </c>
    </row>
    <row r="18" spans="1:8" ht="15">
      <c r="A18" t="s">
        <v>332</v>
      </c>
      <c r="B18" t="str">
        <f>SaldosMovConv!P26</f>
        <v>1.5</v>
      </c>
      <c r="C18" s="77">
        <f>SaldosMovConv!C26</f>
        <v>230413997</v>
      </c>
      <c r="D18" s="77">
        <f>SaldosMovConv!D26</f>
        <v>0</v>
      </c>
      <c r="E18" s="77">
        <f>SaldosMovConv!E26</f>
        <v>3994369</v>
      </c>
      <c r="F18" s="77">
        <f>SaldosMovConv!F26</f>
        <v>226419628</v>
      </c>
      <c r="G18" s="77">
        <f>SaldosMovConv!G26</f>
        <v>226419628</v>
      </c>
      <c r="H18" s="77">
        <f>SaldosMovConv!H26</f>
        <v>0</v>
      </c>
    </row>
    <row r="19" spans="1:8" ht="15">
      <c r="A19" t="s">
        <v>332</v>
      </c>
      <c r="B19" t="str">
        <f>SaldosMovConv!P27</f>
        <v>1.5.10</v>
      </c>
      <c r="C19" s="77">
        <f>SaldosMovConv!C27</f>
        <v>230413997</v>
      </c>
      <c r="D19" s="77">
        <f>SaldosMovConv!D27</f>
        <v>0</v>
      </c>
      <c r="E19" s="77">
        <f>SaldosMovConv!E27</f>
        <v>3994369</v>
      </c>
      <c r="F19" s="77">
        <f>SaldosMovConv!F27</f>
        <v>226419628</v>
      </c>
      <c r="G19" s="77">
        <f>SaldosMovConv!G27</f>
        <v>226419628</v>
      </c>
      <c r="H19" s="77">
        <f>SaldosMovConv!H27</f>
        <v>0</v>
      </c>
    </row>
    <row r="20" spans="1:8" ht="15">
      <c r="A20" t="s">
        <v>332</v>
      </c>
      <c r="B20" t="str">
        <f>SaldosMovConv!P28</f>
        <v>1.5.10.04</v>
      </c>
      <c r="C20" s="77">
        <f>SaldosMovConv!C28</f>
        <v>230413997</v>
      </c>
      <c r="D20" s="77">
        <f>SaldosMovConv!D28</f>
        <v>0</v>
      </c>
      <c r="E20" s="77">
        <f>SaldosMovConv!E28</f>
        <v>3994369</v>
      </c>
      <c r="F20" s="77">
        <f>SaldosMovConv!F28</f>
        <v>226419628</v>
      </c>
      <c r="G20" s="77">
        <f>SaldosMovConv!G28</f>
        <v>226419628</v>
      </c>
      <c r="H20" s="77">
        <f>SaldosMovConv!H28</f>
        <v>0</v>
      </c>
    </row>
    <row r="21" spans="1:8" ht="15">
      <c r="A21" t="s">
        <v>332</v>
      </c>
      <c r="B21" t="str">
        <f>SaldosMovConv!P29</f>
        <v>1.6</v>
      </c>
      <c r="C21" s="77">
        <f>SaldosMovConv!C29</f>
        <v>26913945781</v>
      </c>
      <c r="D21" s="77">
        <f>SaldosMovConv!D29</f>
        <v>36378291</v>
      </c>
      <c r="E21" s="77">
        <f>SaldosMovConv!E29</f>
        <v>42602635</v>
      </c>
      <c r="F21" s="77">
        <f>SaldosMovConv!F29</f>
        <v>26907721437</v>
      </c>
      <c r="G21" s="77">
        <f>SaldosMovConv!G29</f>
        <v>0</v>
      </c>
      <c r="H21" s="77">
        <f>SaldosMovConv!H29</f>
        <v>26907721437</v>
      </c>
    </row>
    <row r="22" spans="1:8" ht="15">
      <c r="A22" t="s">
        <v>332</v>
      </c>
      <c r="B22" t="str">
        <f>SaldosMovConv!P30</f>
        <v>1.6.05</v>
      </c>
      <c r="C22" s="77">
        <f>SaldosMovConv!C30</f>
        <v>5954040000</v>
      </c>
      <c r="D22" s="77">
        <f>SaldosMovConv!D30</f>
        <v>0</v>
      </c>
      <c r="E22" s="77">
        <f>SaldosMovConv!E30</f>
        <v>0</v>
      </c>
      <c r="F22" s="77">
        <f>SaldosMovConv!F30</f>
        <v>5954040000</v>
      </c>
      <c r="G22" s="77">
        <f>SaldosMovConv!G30</f>
        <v>0</v>
      </c>
      <c r="H22" s="77">
        <f>SaldosMovConv!H30</f>
        <v>5954040000</v>
      </c>
    </row>
    <row r="23" spans="1:8" ht="15">
      <c r="A23" t="s">
        <v>332</v>
      </c>
      <c r="B23" t="str">
        <f>SaldosMovConv!P31</f>
        <v>1.6.05.01</v>
      </c>
      <c r="C23" s="77">
        <f>SaldosMovConv!C31</f>
        <v>5954040000</v>
      </c>
      <c r="D23" s="77">
        <f>SaldosMovConv!D31</f>
        <v>0</v>
      </c>
      <c r="E23" s="77">
        <f>SaldosMovConv!E31</f>
        <v>0</v>
      </c>
      <c r="F23" s="77">
        <f>SaldosMovConv!F31</f>
        <v>5954040000</v>
      </c>
      <c r="G23" s="77">
        <f>SaldosMovConv!G31</f>
        <v>0</v>
      </c>
      <c r="H23" s="77">
        <f>SaldosMovConv!H31</f>
        <v>5954040000</v>
      </c>
    </row>
    <row r="24" spans="1:8" ht="15">
      <c r="A24" t="s">
        <v>332</v>
      </c>
      <c r="B24" t="str">
        <f>SaldosMovConv!P32</f>
        <v>1.6.15</v>
      </c>
      <c r="C24" s="77">
        <f>SaldosMovConv!C32</f>
        <v>1164199957</v>
      </c>
      <c r="D24" s="77">
        <f>SaldosMovConv!D32</f>
        <v>13881998</v>
      </c>
      <c r="E24" s="77">
        <f>SaldosMovConv!E32</f>
        <v>0</v>
      </c>
      <c r="F24" s="77">
        <f>SaldosMovConv!F32</f>
        <v>1178081955</v>
      </c>
      <c r="G24" s="77">
        <f>SaldosMovConv!G32</f>
        <v>0</v>
      </c>
      <c r="H24" s="77">
        <f>SaldosMovConv!H32</f>
        <v>1178081955</v>
      </c>
    </row>
    <row r="25" spans="1:8" ht="15">
      <c r="A25" t="s">
        <v>332</v>
      </c>
      <c r="B25" t="str">
        <f>SaldosMovConv!P33</f>
        <v>1.6.15.01</v>
      </c>
      <c r="C25" s="77">
        <f>SaldosMovConv!C33</f>
        <v>1164199957</v>
      </c>
      <c r="D25" s="77">
        <f>SaldosMovConv!D33</f>
        <v>13881998</v>
      </c>
      <c r="E25" s="77">
        <f>SaldosMovConv!E33</f>
        <v>0</v>
      </c>
      <c r="F25" s="77">
        <f>SaldosMovConv!F33</f>
        <v>1178081955</v>
      </c>
      <c r="G25" s="77">
        <f>SaldosMovConv!G33</f>
        <v>0</v>
      </c>
      <c r="H25" s="77">
        <f>SaldosMovConv!H33</f>
        <v>1178081955</v>
      </c>
    </row>
    <row r="26" spans="1:8" ht="15">
      <c r="A26" t="s">
        <v>332</v>
      </c>
      <c r="B26" t="str">
        <f>SaldosMovConv!P34</f>
        <v>1.6.35</v>
      </c>
      <c r="C26" s="77">
        <f>SaldosMovConv!C34</f>
        <v>378189771</v>
      </c>
      <c r="D26" s="77">
        <f>SaldosMovConv!D34</f>
        <v>36378291</v>
      </c>
      <c r="E26" s="77">
        <f>SaldosMovConv!E34</f>
        <v>0</v>
      </c>
      <c r="F26" s="77">
        <f>SaldosMovConv!F34</f>
        <v>414568062</v>
      </c>
      <c r="G26" s="77">
        <f>SaldosMovConv!G34</f>
        <v>0</v>
      </c>
      <c r="H26" s="77">
        <f>SaldosMovConv!H34</f>
        <v>414568062</v>
      </c>
    </row>
    <row r="27" spans="1:8" ht="15">
      <c r="A27" t="s">
        <v>332</v>
      </c>
      <c r="B27" t="str">
        <f>SaldosMovConv!P35</f>
        <v>1.6.35.01</v>
      </c>
      <c r="C27" s="77">
        <f>SaldosMovConv!C35</f>
        <v>0</v>
      </c>
      <c r="D27" s="77">
        <f>SaldosMovConv!D35</f>
        <v>0</v>
      </c>
      <c r="E27" s="77">
        <f>SaldosMovConv!E35</f>
        <v>0</v>
      </c>
      <c r="F27" s="77">
        <f>SaldosMovConv!F35</f>
        <v>0</v>
      </c>
      <c r="G27" s="77">
        <f>SaldosMovConv!G35</f>
        <v>0</v>
      </c>
      <c r="H27" s="77">
        <f>SaldosMovConv!H35</f>
        <v>0</v>
      </c>
    </row>
    <row r="28" spans="1:8" ht="15">
      <c r="A28" t="s">
        <v>332</v>
      </c>
      <c r="B28" t="str">
        <f>SaldosMovConv!P36</f>
        <v>1.6.35.03</v>
      </c>
      <c r="C28" s="77">
        <f>SaldosMovConv!C36</f>
        <v>17749533</v>
      </c>
      <c r="D28" s="77">
        <f>SaldosMovConv!D36</f>
        <v>0</v>
      </c>
      <c r="E28" s="77">
        <f>SaldosMovConv!E36</f>
        <v>0</v>
      </c>
      <c r="F28" s="77">
        <f>SaldosMovConv!F36</f>
        <v>17749533</v>
      </c>
      <c r="G28" s="77">
        <f>SaldosMovConv!G36</f>
        <v>0</v>
      </c>
      <c r="H28" s="77">
        <f>SaldosMovConv!H36</f>
        <v>17749533</v>
      </c>
    </row>
    <row r="29" spans="1:8" ht="15">
      <c r="A29" t="s">
        <v>332</v>
      </c>
      <c r="B29" t="str">
        <f>SaldosMovConv!P37</f>
        <v>1.6.35.04</v>
      </c>
      <c r="C29" s="77">
        <f>SaldosMovConv!C37</f>
        <v>330638690</v>
      </c>
      <c r="D29" s="77">
        <f>SaldosMovConv!D37</f>
        <v>36378291</v>
      </c>
      <c r="E29" s="77">
        <f>SaldosMovConv!E37</f>
        <v>0</v>
      </c>
      <c r="F29" s="77">
        <f>SaldosMovConv!F37</f>
        <v>367016981</v>
      </c>
      <c r="G29" s="77">
        <f>SaldosMovConv!G37</f>
        <v>0</v>
      </c>
      <c r="H29" s="77">
        <f>SaldosMovConv!H37</f>
        <v>367016981</v>
      </c>
    </row>
    <row r="30" spans="1:8" ht="15">
      <c r="A30" t="s">
        <v>332</v>
      </c>
      <c r="B30" t="str">
        <f>SaldosMovConv!P38</f>
        <v>1.6.35.11</v>
      </c>
      <c r="C30" s="77">
        <f>SaldosMovConv!C38</f>
        <v>0</v>
      </c>
      <c r="D30" s="77">
        <f>SaldosMovConv!D38</f>
        <v>0</v>
      </c>
      <c r="E30" s="77">
        <f>SaldosMovConv!E38</f>
        <v>0</v>
      </c>
      <c r="F30" s="77">
        <f>SaldosMovConv!F38</f>
        <v>0</v>
      </c>
      <c r="G30" s="77">
        <f>SaldosMovConv!G38</f>
        <v>0</v>
      </c>
      <c r="H30" s="77">
        <f>SaldosMovConv!H38</f>
        <v>0</v>
      </c>
    </row>
    <row r="31" spans="1:8" ht="15">
      <c r="A31" t="s">
        <v>332</v>
      </c>
      <c r="B31" t="str">
        <f>SaldosMovConv!P39</f>
        <v>1.6.35.90</v>
      </c>
      <c r="C31" s="77">
        <f>SaldosMovConv!C39</f>
        <v>29801548</v>
      </c>
      <c r="D31" s="77">
        <f>SaldosMovConv!D39</f>
        <v>0</v>
      </c>
      <c r="E31" s="77">
        <f>SaldosMovConv!E39</f>
        <v>0</v>
      </c>
      <c r="F31" s="77">
        <f>SaldosMovConv!F39</f>
        <v>29801548</v>
      </c>
      <c r="G31" s="77">
        <f>SaldosMovConv!G39</f>
        <v>0</v>
      </c>
      <c r="H31" s="77">
        <f>SaldosMovConv!H39</f>
        <v>29801548</v>
      </c>
    </row>
    <row r="32" spans="1:8" ht="15">
      <c r="A32" t="s">
        <v>332</v>
      </c>
      <c r="B32" t="str">
        <f>SaldosMovConv!P40</f>
        <v>1.6.40</v>
      </c>
      <c r="C32" s="77">
        <f>SaldosMovConv!C40</f>
        <v>18548450340</v>
      </c>
      <c r="D32" s="77">
        <f>SaldosMovConv!D40</f>
        <v>0</v>
      </c>
      <c r="E32" s="77">
        <f>SaldosMovConv!E40</f>
        <v>0</v>
      </c>
      <c r="F32" s="77">
        <f>SaldosMovConv!F40</f>
        <v>18548450340</v>
      </c>
      <c r="G32" s="77">
        <f>SaldosMovConv!G40</f>
        <v>0</v>
      </c>
      <c r="H32" s="77">
        <f>SaldosMovConv!H40</f>
        <v>18548450340</v>
      </c>
    </row>
    <row r="33" spans="1:8" ht="15">
      <c r="A33" t="s">
        <v>332</v>
      </c>
      <c r="B33" t="str">
        <f>SaldosMovConv!P41</f>
        <v>1.6.40.01</v>
      </c>
      <c r="C33" s="77">
        <f>SaldosMovConv!C41</f>
        <v>18548450340</v>
      </c>
      <c r="D33" s="77">
        <f>SaldosMovConv!D41</f>
        <v>0</v>
      </c>
      <c r="E33" s="77">
        <f>SaldosMovConv!E41</f>
        <v>0</v>
      </c>
      <c r="F33" s="77">
        <f>SaldosMovConv!F41</f>
        <v>18548450340</v>
      </c>
      <c r="G33" s="77">
        <f>SaldosMovConv!G41</f>
        <v>0</v>
      </c>
      <c r="H33" s="77">
        <f>SaldosMovConv!H41</f>
        <v>18548450340</v>
      </c>
    </row>
    <row r="34" spans="1:8" ht="15">
      <c r="A34" t="s">
        <v>332</v>
      </c>
      <c r="B34" t="str">
        <f>SaldosMovConv!P42</f>
        <v>1.6.55</v>
      </c>
      <c r="C34" s="77">
        <f>SaldosMovConv!C42</f>
        <v>75806791</v>
      </c>
      <c r="D34" s="77">
        <f>SaldosMovConv!D42</f>
        <v>0</v>
      </c>
      <c r="E34" s="77">
        <f>SaldosMovConv!E42</f>
        <v>0</v>
      </c>
      <c r="F34" s="77">
        <f>SaldosMovConv!F42</f>
        <v>75806791</v>
      </c>
      <c r="G34" s="77">
        <f>SaldosMovConv!G42</f>
        <v>0</v>
      </c>
      <c r="H34" s="77">
        <f>SaldosMovConv!H42</f>
        <v>75806791</v>
      </c>
    </row>
    <row r="35" spans="1:8" ht="15">
      <c r="A35" t="s">
        <v>332</v>
      </c>
      <c r="B35" t="str">
        <f>SaldosMovConv!P43</f>
        <v>1.6.55.01</v>
      </c>
      <c r="C35" s="77">
        <f>SaldosMovConv!C43</f>
        <v>10561560</v>
      </c>
      <c r="D35" s="77">
        <f>SaldosMovConv!D43</f>
        <v>0</v>
      </c>
      <c r="E35" s="77">
        <f>SaldosMovConv!E43</f>
        <v>0</v>
      </c>
      <c r="F35" s="77">
        <f>SaldosMovConv!F43</f>
        <v>10561560</v>
      </c>
      <c r="G35" s="77">
        <f>SaldosMovConv!G43</f>
        <v>0</v>
      </c>
      <c r="H35" s="77">
        <f>SaldosMovConv!H43</f>
        <v>10561560</v>
      </c>
    </row>
    <row r="36" spans="1:8" ht="15">
      <c r="A36" t="s">
        <v>332</v>
      </c>
      <c r="B36" t="str">
        <f>SaldosMovConv!P44</f>
        <v>1.6.55.04</v>
      </c>
      <c r="C36" s="77">
        <f>SaldosMovConv!C44</f>
        <v>57853070</v>
      </c>
      <c r="D36" s="77">
        <f>SaldosMovConv!D44</f>
        <v>0</v>
      </c>
      <c r="E36" s="77">
        <f>SaldosMovConv!E44</f>
        <v>0</v>
      </c>
      <c r="F36" s="77">
        <f>SaldosMovConv!F44</f>
        <v>57853070</v>
      </c>
      <c r="G36" s="77">
        <f>SaldosMovConv!G44</f>
        <v>0</v>
      </c>
      <c r="H36" s="77">
        <f>SaldosMovConv!H44</f>
        <v>57853070</v>
      </c>
    </row>
    <row r="37" spans="1:8" ht="15">
      <c r="A37" t="s">
        <v>332</v>
      </c>
      <c r="B37" t="str">
        <f>SaldosMovConv!P45</f>
        <v>1.6.55.05</v>
      </c>
      <c r="C37" s="77">
        <f>SaldosMovConv!C45</f>
        <v>3811967</v>
      </c>
      <c r="D37" s="77">
        <f>SaldosMovConv!D45</f>
        <v>0</v>
      </c>
      <c r="E37" s="77">
        <f>SaldosMovConv!E45</f>
        <v>0</v>
      </c>
      <c r="F37" s="77">
        <f>SaldosMovConv!F45</f>
        <v>3811967</v>
      </c>
      <c r="G37" s="77">
        <f>SaldosMovConv!G45</f>
        <v>0</v>
      </c>
      <c r="H37" s="77">
        <f>SaldosMovConv!H45</f>
        <v>3811967</v>
      </c>
    </row>
    <row r="38" spans="1:8" ht="15">
      <c r="A38" t="s">
        <v>332</v>
      </c>
      <c r="B38" t="str">
        <f>SaldosMovConv!P46</f>
        <v>1.6.55.11</v>
      </c>
      <c r="C38" s="77">
        <f>SaldosMovConv!C46</f>
        <v>3580194</v>
      </c>
      <c r="D38" s="77">
        <f>SaldosMovConv!D46</f>
        <v>0</v>
      </c>
      <c r="E38" s="77">
        <f>SaldosMovConv!E46</f>
        <v>0</v>
      </c>
      <c r="F38" s="77">
        <f>SaldosMovConv!F46</f>
        <v>3580194</v>
      </c>
      <c r="G38" s="77">
        <f>SaldosMovConv!G46</f>
        <v>0</v>
      </c>
      <c r="H38" s="77">
        <f>SaldosMovConv!H46</f>
        <v>3580194</v>
      </c>
    </row>
    <row r="39" spans="1:8" ht="15">
      <c r="A39" t="s">
        <v>332</v>
      </c>
      <c r="B39" t="str">
        <f>SaldosMovConv!P47</f>
        <v>1.6.65</v>
      </c>
      <c r="C39" s="77">
        <f>SaldosMovConv!C47</f>
        <v>116625294</v>
      </c>
      <c r="D39" s="77">
        <f>SaldosMovConv!D47</f>
        <v>0</v>
      </c>
      <c r="E39" s="77">
        <f>SaldosMovConv!E47</f>
        <v>0</v>
      </c>
      <c r="F39" s="77">
        <f>SaldosMovConv!F47</f>
        <v>116625294</v>
      </c>
      <c r="G39" s="77">
        <f>SaldosMovConv!G47</f>
        <v>0</v>
      </c>
      <c r="H39" s="77">
        <f>SaldosMovConv!H47</f>
        <v>116625294</v>
      </c>
    </row>
    <row r="40" spans="1:8" ht="15">
      <c r="A40" t="s">
        <v>332</v>
      </c>
      <c r="B40" t="str">
        <f>SaldosMovConv!P48</f>
        <v>1.6.65.01</v>
      </c>
      <c r="C40" s="77">
        <f>SaldosMovConv!C48</f>
        <v>115035294</v>
      </c>
      <c r="D40" s="77">
        <f>SaldosMovConv!D48</f>
        <v>0</v>
      </c>
      <c r="E40" s="77">
        <f>SaldosMovConv!E48</f>
        <v>0</v>
      </c>
      <c r="F40" s="77">
        <f>SaldosMovConv!F48</f>
        <v>115035294</v>
      </c>
      <c r="G40" s="77">
        <f>SaldosMovConv!G48</f>
        <v>0</v>
      </c>
      <c r="H40" s="77">
        <f>SaldosMovConv!H48</f>
        <v>115035294</v>
      </c>
    </row>
    <row r="41" spans="1:8" ht="15">
      <c r="A41" t="s">
        <v>332</v>
      </c>
      <c r="B41" t="str">
        <f>SaldosMovConv!P49</f>
        <v>1.6.65.02</v>
      </c>
      <c r="C41" s="77">
        <f>SaldosMovConv!C49</f>
        <v>1590000</v>
      </c>
      <c r="D41" s="77">
        <f>SaldosMovConv!D49</f>
        <v>0</v>
      </c>
      <c r="E41" s="77">
        <f>SaldosMovConv!E49</f>
        <v>0</v>
      </c>
      <c r="F41" s="77">
        <f>SaldosMovConv!F49</f>
        <v>1590000</v>
      </c>
      <c r="G41" s="77">
        <f>SaldosMovConv!G49</f>
        <v>0</v>
      </c>
      <c r="H41" s="77">
        <f>SaldosMovConv!H49</f>
        <v>1590000</v>
      </c>
    </row>
    <row r="42" spans="1:8" ht="15">
      <c r="A42" t="s">
        <v>332</v>
      </c>
      <c r="B42" t="str">
        <f>SaldosMovConv!P50</f>
        <v>1.6.70</v>
      </c>
      <c r="C42" s="77">
        <f>SaldosMovConv!C50</f>
        <v>640493938</v>
      </c>
      <c r="D42" s="77">
        <f>SaldosMovConv!D50</f>
        <v>0</v>
      </c>
      <c r="E42" s="77">
        <f>SaldosMovConv!E50</f>
        <v>0</v>
      </c>
      <c r="F42" s="77">
        <f>SaldosMovConv!F50</f>
        <v>640493938</v>
      </c>
      <c r="G42" s="77">
        <f>SaldosMovConv!G50</f>
        <v>0</v>
      </c>
      <c r="H42" s="77">
        <f>SaldosMovConv!H50</f>
        <v>640493938</v>
      </c>
    </row>
    <row r="43" spans="1:8" ht="15">
      <c r="A43" t="s">
        <v>332</v>
      </c>
      <c r="B43" t="str">
        <f>SaldosMovConv!P51</f>
        <v>1.6.70.01</v>
      </c>
      <c r="C43" s="77">
        <f>SaldosMovConv!C51</f>
        <v>303416140</v>
      </c>
      <c r="D43" s="77">
        <f>SaldosMovConv!D51</f>
        <v>0</v>
      </c>
      <c r="E43" s="77">
        <f>SaldosMovConv!E51</f>
        <v>0</v>
      </c>
      <c r="F43" s="77">
        <f>SaldosMovConv!F51</f>
        <v>303416140</v>
      </c>
      <c r="G43" s="77">
        <f>SaldosMovConv!G51</f>
        <v>0</v>
      </c>
      <c r="H43" s="77">
        <f>SaldosMovConv!H51</f>
        <v>303416140</v>
      </c>
    </row>
    <row r="44" spans="1:8" ht="15">
      <c r="A44" t="s">
        <v>332</v>
      </c>
      <c r="B44" t="str">
        <f>SaldosMovConv!P52</f>
        <v>1.6.70.02</v>
      </c>
      <c r="C44" s="77">
        <f>SaldosMovConv!C52</f>
        <v>337077798</v>
      </c>
      <c r="D44" s="77">
        <f>SaldosMovConv!D52</f>
        <v>0</v>
      </c>
      <c r="E44" s="77">
        <f>SaldosMovConv!E52</f>
        <v>0</v>
      </c>
      <c r="F44" s="77">
        <f>SaldosMovConv!F52</f>
        <v>337077798</v>
      </c>
      <c r="G44" s="77">
        <f>SaldosMovConv!G52</f>
        <v>0</v>
      </c>
      <c r="H44" s="77">
        <f>SaldosMovConv!H52</f>
        <v>337077798</v>
      </c>
    </row>
    <row r="45" spans="1:8" ht="15">
      <c r="A45" t="s">
        <v>332</v>
      </c>
      <c r="B45" t="str">
        <f>SaldosMovConv!P53</f>
        <v>1.6.80</v>
      </c>
      <c r="C45" s="77">
        <f>SaldosMovConv!C53</f>
        <v>2173576</v>
      </c>
      <c r="D45" s="77">
        <f>SaldosMovConv!D53</f>
        <v>0</v>
      </c>
      <c r="E45" s="77">
        <f>SaldosMovConv!E53</f>
        <v>0</v>
      </c>
      <c r="F45" s="77">
        <f>SaldosMovConv!F53</f>
        <v>2173576</v>
      </c>
      <c r="G45" s="77">
        <f>SaldosMovConv!G53</f>
        <v>0</v>
      </c>
      <c r="H45" s="77">
        <f>SaldosMovConv!H53</f>
        <v>2173576</v>
      </c>
    </row>
    <row r="46" spans="1:8" ht="15">
      <c r="A46" t="s">
        <v>332</v>
      </c>
      <c r="B46" t="str">
        <f>SaldosMovConv!P54</f>
        <v>1.6.80.02</v>
      </c>
      <c r="C46" s="77">
        <f>SaldosMovConv!C54</f>
        <v>2173576</v>
      </c>
      <c r="D46" s="77">
        <f>SaldosMovConv!D54</f>
        <v>0</v>
      </c>
      <c r="E46" s="77">
        <f>SaldosMovConv!E54</f>
        <v>0</v>
      </c>
      <c r="F46" s="77">
        <f>SaldosMovConv!F54</f>
        <v>2173576</v>
      </c>
      <c r="G46" s="77">
        <f>SaldosMovConv!G54</f>
        <v>0</v>
      </c>
      <c r="H46" s="77">
        <f>SaldosMovConv!H54</f>
        <v>2173576</v>
      </c>
    </row>
    <row r="47" spans="1:8" ht="15">
      <c r="A47" t="s">
        <v>332</v>
      </c>
      <c r="B47" t="str">
        <f>SaldosMovConv!P55</f>
        <v>1.6.81</v>
      </c>
      <c r="C47" s="77">
        <f>SaldosMovConv!C55</f>
        <v>2443405623</v>
      </c>
      <c r="D47" s="77">
        <f>SaldosMovConv!D55</f>
        <v>0</v>
      </c>
      <c r="E47" s="77">
        <f>SaldosMovConv!E55</f>
        <v>0</v>
      </c>
      <c r="F47" s="77">
        <f>SaldosMovConv!F55</f>
        <v>2443405623</v>
      </c>
      <c r="G47" s="77">
        <f>SaldosMovConv!G55</f>
        <v>0</v>
      </c>
      <c r="H47" s="77">
        <f>SaldosMovConv!H55</f>
        <v>2443405623</v>
      </c>
    </row>
    <row r="48" spans="1:8" ht="15">
      <c r="A48" t="s">
        <v>332</v>
      </c>
      <c r="B48" t="str">
        <f>SaldosMovConv!P56</f>
        <v>1.6.81.01</v>
      </c>
      <c r="C48" s="77">
        <f>SaldosMovConv!C56</f>
        <v>2091150233</v>
      </c>
      <c r="D48" s="77">
        <f>SaldosMovConv!D56</f>
        <v>0</v>
      </c>
      <c r="E48" s="77">
        <f>SaldosMovConv!E56</f>
        <v>0</v>
      </c>
      <c r="F48" s="77">
        <f>SaldosMovConv!F56</f>
        <v>2091150233</v>
      </c>
      <c r="G48" s="77">
        <f>SaldosMovConv!G56</f>
        <v>0</v>
      </c>
      <c r="H48" s="77">
        <f>SaldosMovConv!H56</f>
        <v>2091150233</v>
      </c>
    </row>
    <row r="49" spans="1:8" ht="15">
      <c r="A49" t="s">
        <v>332</v>
      </c>
      <c r="B49" t="str">
        <f>SaldosMovConv!P57</f>
        <v>1.6.81.07</v>
      </c>
      <c r="C49" s="77">
        <f>SaldosMovConv!C57</f>
        <v>352255390</v>
      </c>
      <c r="D49" s="77">
        <f>SaldosMovConv!D57</f>
        <v>0</v>
      </c>
      <c r="E49" s="77">
        <f>SaldosMovConv!E57</f>
        <v>0</v>
      </c>
      <c r="F49" s="77">
        <f>SaldosMovConv!F57</f>
        <v>352255390</v>
      </c>
      <c r="G49" s="77">
        <f>SaldosMovConv!G57</f>
        <v>0</v>
      </c>
      <c r="H49" s="77">
        <f>SaldosMovConv!H57</f>
        <v>352255390</v>
      </c>
    </row>
    <row r="50" spans="1:8" ht="15">
      <c r="A50" t="s">
        <v>332</v>
      </c>
      <c r="B50" t="str">
        <f>SaldosMovConv!P58</f>
        <v>1.6.85</v>
      </c>
      <c r="C50" s="77">
        <f>SaldosMovConv!C58</f>
        <v>-1245239552</v>
      </c>
      <c r="D50" s="77">
        <f>SaldosMovConv!D58</f>
        <v>0</v>
      </c>
      <c r="E50" s="77">
        <f>SaldosMovConv!E58</f>
        <v>42602635</v>
      </c>
      <c r="F50" s="77">
        <f>SaldosMovConv!F58</f>
        <v>-1287842187</v>
      </c>
      <c r="G50" s="77">
        <f>SaldosMovConv!G58</f>
        <v>0</v>
      </c>
      <c r="H50" s="77">
        <f>SaldosMovConv!H58</f>
        <v>-1287842187</v>
      </c>
    </row>
    <row r="51" spans="1:8" ht="15">
      <c r="A51" t="s">
        <v>332</v>
      </c>
      <c r="B51" t="str">
        <f>SaldosMovConv!P59</f>
        <v>1.6.85.01</v>
      </c>
      <c r="C51" s="77">
        <f>SaldosMovConv!C59</f>
        <v>-920728412</v>
      </c>
      <c r="D51" s="77">
        <f>SaldosMovConv!D59</f>
        <v>0</v>
      </c>
      <c r="E51" s="77">
        <f>SaldosMovConv!E59</f>
        <v>24646054</v>
      </c>
      <c r="F51" s="77">
        <f>SaldosMovConv!F59</f>
        <v>-945374466</v>
      </c>
      <c r="G51" s="77">
        <f>SaldosMovConv!G59</f>
        <v>0</v>
      </c>
      <c r="H51" s="77">
        <f>SaldosMovConv!H59</f>
        <v>-945374466</v>
      </c>
    </row>
    <row r="52" spans="1:8" ht="15">
      <c r="A52" t="s">
        <v>332</v>
      </c>
      <c r="B52" t="str">
        <f>SaldosMovConv!P60</f>
        <v>1.6.85.04</v>
      </c>
      <c r="C52" s="77">
        <f>SaldosMovConv!C60</f>
        <v>-18254031</v>
      </c>
      <c r="D52" s="77">
        <f>SaldosMovConv!D60</f>
        <v>0</v>
      </c>
      <c r="E52" s="77">
        <f>SaldosMovConv!E60</f>
        <v>599957</v>
      </c>
      <c r="F52" s="77">
        <f>SaldosMovConv!F60</f>
        <v>-18853988</v>
      </c>
      <c r="G52" s="77">
        <f>SaldosMovConv!G60</f>
        <v>0</v>
      </c>
      <c r="H52" s="77">
        <f>SaldosMovConv!H60</f>
        <v>-18853988</v>
      </c>
    </row>
    <row r="53" spans="1:8" ht="15">
      <c r="A53" t="s">
        <v>332</v>
      </c>
      <c r="B53" t="str">
        <f>SaldosMovConv!P61</f>
        <v>1.6.85.06</v>
      </c>
      <c r="C53" s="77">
        <f>SaldosMovConv!C61</f>
        <v>-34985785</v>
      </c>
      <c r="D53" s="77">
        <f>SaldosMovConv!D61</f>
        <v>0</v>
      </c>
      <c r="E53" s="77">
        <f>SaldosMovConv!E61</f>
        <v>1142854</v>
      </c>
      <c r="F53" s="77">
        <f>SaldosMovConv!F61</f>
        <v>-36128639</v>
      </c>
      <c r="G53" s="77">
        <f>SaldosMovConv!G61</f>
        <v>0</v>
      </c>
      <c r="H53" s="77">
        <f>SaldosMovConv!H61</f>
        <v>-36128639</v>
      </c>
    </row>
    <row r="54" spans="1:8" ht="15">
      <c r="A54" t="s">
        <v>332</v>
      </c>
      <c r="B54" t="str">
        <f>SaldosMovConv!P62</f>
        <v>1.6.85.07</v>
      </c>
      <c r="C54" s="77">
        <f>SaldosMovConv!C62</f>
        <v>-270220762</v>
      </c>
      <c r="D54" s="77">
        <f>SaldosMovConv!D62</f>
        <v>0</v>
      </c>
      <c r="E54" s="77">
        <f>SaldosMovConv!E62</f>
        <v>16177544</v>
      </c>
      <c r="F54" s="77">
        <f>SaldosMovConv!F62</f>
        <v>-286398306</v>
      </c>
      <c r="G54" s="77">
        <f>SaldosMovConv!G62</f>
        <v>0</v>
      </c>
      <c r="H54" s="77">
        <f>SaldosMovConv!H62</f>
        <v>-286398306</v>
      </c>
    </row>
    <row r="55" spans="1:8" ht="15">
      <c r="A55" t="s">
        <v>332</v>
      </c>
      <c r="B55" t="str">
        <f>SaldosMovConv!P63</f>
        <v>1.6.85.09</v>
      </c>
      <c r="C55" s="77">
        <f>SaldosMovConv!C63</f>
        <v>-1050562</v>
      </c>
      <c r="D55" s="77">
        <f>SaldosMovConv!D63</f>
        <v>0</v>
      </c>
      <c r="E55" s="77">
        <f>SaldosMovConv!E63</f>
        <v>36226</v>
      </c>
      <c r="F55" s="77">
        <f>SaldosMovConv!F63</f>
        <v>-1086788</v>
      </c>
      <c r="G55" s="77">
        <f>SaldosMovConv!G63</f>
        <v>0</v>
      </c>
      <c r="H55" s="77">
        <f>SaldosMovConv!H63</f>
        <v>-1086788</v>
      </c>
    </row>
    <row r="56" spans="1:8" ht="15">
      <c r="A56" t="s">
        <v>332</v>
      </c>
      <c r="B56" t="str">
        <f>SaldosMovConv!P64</f>
        <v>1.7</v>
      </c>
      <c r="C56" s="77">
        <f>SaldosMovConv!C64</f>
        <v>34788709318</v>
      </c>
      <c r="D56" s="77">
        <f>SaldosMovConv!D64</f>
        <v>81104877</v>
      </c>
      <c r="E56" s="77">
        <f>SaldosMovConv!E64</f>
        <v>0</v>
      </c>
      <c r="F56" s="77">
        <f>SaldosMovConv!F64</f>
        <v>34869814195</v>
      </c>
      <c r="G56" s="77">
        <f>SaldosMovConv!G64</f>
        <v>0</v>
      </c>
      <c r="H56" s="77">
        <f>SaldosMovConv!H64</f>
        <v>34869814195</v>
      </c>
    </row>
    <row r="57" spans="1:8" ht="15">
      <c r="A57" t="s">
        <v>332</v>
      </c>
      <c r="B57" t="str">
        <f>SaldosMovConv!P65</f>
        <v>1.7.05</v>
      </c>
      <c r="C57" s="77">
        <f>SaldosMovConv!C65</f>
        <v>34788709318</v>
      </c>
      <c r="D57" s="77">
        <f>SaldosMovConv!D65</f>
        <v>81104877</v>
      </c>
      <c r="E57" s="77">
        <f>SaldosMovConv!E65</f>
        <v>0</v>
      </c>
      <c r="F57" s="77">
        <f>SaldosMovConv!F65</f>
        <v>34869814195</v>
      </c>
      <c r="G57" s="77">
        <f>SaldosMovConv!G65</f>
        <v>0</v>
      </c>
      <c r="H57" s="77">
        <f>SaldosMovConv!H65</f>
        <v>34869814195</v>
      </c>
    </row>
    <row r="58" spans="1:8" ht="15">
      <c r="A58" t="s">
        <v>332</v>
      </c>
      <c r="B58" t="str">
        <f>SaldosMovConv!P66</f>
        <v>1.7.05.90</v>
      </c>
      <c r="C58" s="77">
        <f>SaldosMovConv!C66</f>
        <v>34788709318</v>
      </c>
      <c r="D58" s="77">
        <f>SaldosMovConv!D66</f>
        <v>81104877</v>
      </c>
      <c r="E58" s="77">
        <f>SaldosMovConv!E66</f>
        <v>0</v>
      </c>
      <c r="F58" s="77">
        <f>SaldosMovConv!F66</f>
        <v>34869814195</v>
      </c>
      <c r="G58" s="77">
        <f>SaldosMovConv!G66</f>
        <v>0</v>
      </c>
      <c r="H58" s="77">
        <f>SaldosMovConv!H66</f>
        <v>34869814195</v>
      </c>
    </row>
    <row r="59" spans="1:8" ht="15">
      <c r="A59" t="s">
        <v>332</v>
      </c>
      <c r="B59" t="str">
        <f>SaldosMovConv!P67</f>
        <v>1.9</v>
      </c>
      <c r="C59" s="77">
        <f>SaldosMovConv!C67</f>
        <v>142668571475</v>
      </c>
      <c r="D59" s="77">
        <f>SaldosMovConv!D67</f>
        <v>150782116</v>
      </c>
      <c r="E59" s="77">
        <f>SaldosMovConv!E67</f>
        <v>222288081</v>
      </c>
      <c r="F59" s="77">
        <f>SaldosMovConv!F67</f>
        <v>142597065510</v>
      </c>
      <c r="G59" s="77">
        <f>SaldosMovConv!G67</f>
        <v>142493789863</v>
      </c>
      <c r="H59" s="77">
        <f>SaldosMovConv!H67</f>
        <v>103275647</v>
      </c>
    </row>
    <row r="60" spans="1:8" ht="15">
      <c r="A60" t="s">
        <v>332</v>
      </c>
      <c r="B60" t="str">
        <f>SaldosMovConv!P68</f>
        <v>1.9.05</v>
      </c>
      <c r="C60" s="77">
        <f>SaldosMovConv!C68</f>
        <v>25751435</v>
      </c>
      <c r="D60" s="77">
        <f>SaldosMovConv!D68</f>
        <v>0</v>
      </c>
      <c r="E60" s="77">
        <f>SaldosMovConv!E68</f>
        <v>24724956</v>
      </c>
      <c r="F60" s="77">
        <f>SaldosMovConv!F68</f>
        <v>1026479</v>
      </c>
      <c r="G60" s="77">
        <f>SaldosMovConv!G68</f>
        <v>0</v>
      </c>
      <c r="H60" s="77">
        <f>SaldosMovConv!H68</f>
        <v>1026479</v>
      </c>
    </row>
    <row r="61" spans="1:8" ht="15">
      <c r="A61" t="s">
        <v>332</v>
      </c>
      <c r="B61" t="str">
        <f>SaldosMovConv!P69</f>
        <v>1.9.05.01</v>
      </c>
      <c r="C61" s="77">
        <f>SaldosMovConv!C69</f>
        <v>25751435</v>
      </c>
      <c r="D61" s="77">
        <f>SaldosMovConv!D69</f>
        <v>0</v>
      </c>
      <c r="E61" s="77">
        <f>SaldosMovConv!E69</f>
        <v>24724956</v>
      </c>
      <c r="F61" s="77">
        <f>SaldosMovConv!F69</f>
        <v>1026479</v>
      </c>
      <c r="G61" s="77">
        <f>SaldosMovConv!G69</f>
        <v>0</v>
      </c>
      <c r="H61" s="77">
        <f>SaldosMovConv!H69</f>
        <v>1026479</v>
      </c>
    </row>
    <row r="62" spans="1:8" ht="15">
      <c r="A62" t="s">
        <v>332</v>
      </c>
      <c r="B62" t="str">
        <f>SaldosMovConv!P70</f>
        <v>1.9.06</v>
      </c>
      <c r="C62" s="77">
        <f>SaldosMovConv!C70</f>
        <v>0</v>
      </c>
      <c r="D62" s="77">
        <f>SaldosMovConv!D70</f>
        <v>0</v>
      </c>
      <c r="E62" s="77">
        <f>SaldosMovConv!E70</f>
        <v>0</v>
      </c>
      <c r="F62" s="77">
        <f>SaldosMovConv!F70</f>
        <v>0</v>
      </c>
      <c r="G62" s="77">
        <f>SaldosMovConv!G70</f>
        <v>0</v>
      </c>
      <c r="H62" s="77">
        <f>SaldosMovConv!H70</f>
        <v>0</v>
      </c>
    </row>
    <row r="63" spans="1:8" ht="15">
      <c r="A63" t="s">
        <v>332</v>
      </c>
      <c r="B63" t="str">
        <f>SaldosMovConv!P71</f>
        <v>1.9.06.03</v>
      </c>
      <c r="C63" s="77">
        <f>SaldosMovConv!C71</f>
        <v>0</v>
      </c>
      <c r="D63" s="77">
        <f>SaldosMovConv!D71</f>
        <v>0</v>
      </c>
      <c r="E63" s="77">
        <f>SaldosMovConv!E71</f>
        <v>0</v>
      </c>
      <c r="F63" s="77">
        <f>SaldosMovConv!F71</f>
        <v>0</v>
      </c>
      <c r="G63" s="77">
        <f>SaldosMovConv!G71</f>
        <v>0</v>
      </c>
      <c r="H63" s="77">
        <f>SaldosMovConv!H71</f>
        <v>0</v>
      </c>
    </row>
    <row r="64" spans="1:8" ht="15">
      <c r="A64" t="s">
        <v>332</v>
      </c>
      <c r="B64" t="str">
        <f>SaldosMovConv!P72</f>
        <v>1.9.08</v>
      </c>
      <c r="C64" s="77">
        <f>SaldosMovConv!C72</f>
        <v>142565750589</v>
      </c>
      <c r="D64" s="77">
        <f>SaldosMovConv!D72</f>
        <v>122836070</v>
      </c>
      <c r="E64" s="77">
        <f>SaldosMovConv!E72</f>
        <v>194796796</v>
      </c>
      <c r="F64" s="77">
        <f>SaldosMovConv!F72</f>
        <v>142493789863</v>
      </c>
      <c r="G64" s="77">
        <f>SaldosMovConv!G72</f>
        <v>142493789863</v>
      </c>
      <c r="H64" s="77">
        <f>SaldosMovConv!H72</f>
        <v>0</v>
      </c>
    </row>
    <row r="65" spans="1:8" ht="15">
      <c r="A65" t="s">
        <v>332</v>
      </c>
      <c r="B65" t="str">
        <f>SaldosMovConv!P73</f>
        <v>1.9.08.01</v>
      </c>
      <c r="C65" s="77">
        <f>SaldosMovConv!C73</f>
        <v>8622500300</v>
      </c>
      <c r="D65" s="77">
        <f>SaldosMovConv!D73</f>
        <v>122836070</v>
      </c>
      <c r="E65" s="77">
        <f>SaldosMovConv!E73</f>
        <v>193927565</v>
      </c>
      <c r="F65" s="77">
        <f>SaldosMovConv!F73</f>
        <v>8551408805</v>
      </c>
      <c r="G65" s="77">
        <f>SaldosMovConv!G73</f>
        <v>8551408805</v>
      </c>
      <c r="H65" s="77">
        <f>SaldosMovConv!H73</f>
        <v>0</v>
      </c>
    </row>
    <row r="66" spans="1:8" ht="15">
      <c r="A66" t="s">
        <v>332</v>
      </c>
      <c r="B66" t="str">
        <f>SaldosMovConv!P74</f>
        <v>1.9.08.03</v>
      </c>
      <c r="C66" s="77">
        <f>SaldosMovConv!C74</f>
        <v>133943250289</v>
      </c>
      <c r="D66" s="77">
        <f>SaldosMovConv!D74</f>
        <v>0</v>
      </c>
      <c r="E66" s="77">
        <f>SaldosMovConv!E74</f>
        <v>869231</v>
      </c>
      <c r="F66" s="77">
        <f>SaldosMovConv!F74</f>
        <v>133942381058</v>
      </c>
      <c r="G66" s="77">
        <f>SaldosMovConv!G74</f>
        <v>133942381058</v>
      </c>
      <c r="H66" s="77">
        <f>SaldosMovConv!H74</f>
        <v>0</v>
      </c>
    </row>
    <row r="67" spans="1:8" ht="15">
      <c r="A67" t="s">
        <v>332</v>
      </c>
      <c r="B67" t="str">
        <f>SaldosMovConv!P75</f>
        <v>1.9.70</v>
      </c>
      <c r="C67" s="77">
        <f>SaldosMovConv!C75</f>
        <v>102982247</v>
      </c>
      <c r="D67" s="77">
        <f>SaldosMovConv!D75</f>
        <v>27946046</v>
      </c>
      <c r="E67" s="77">
        <f>SaldosMovConv!E75</f>
        <v>0</v>
      </c>
      <c r="F67" s="77">
        <f>SaldosMovConv!F75</f>
        <v>130928293</v>
      </c>
      <c r="G67" s="77">
        <f>SaldosMovConv!G75</f>
        <v>0</v>
      </c>
      <c r="H67" s="77">
        <f>SaldosMovConv!H75</f>
        <v>130928293</v>
      </c>
    </row>
    <row r="68" spans="1:8" ht="15">
      <c r="A68" t="s">
        <v>332</v>
      </c>
      <c r="B68" t="str">
        <f>SaldosMovConv!P76</f>
        <v>1.9.70.07</v>
      </c>
      <c r="C68" s="77">
        <f>SaldosMovConv!C76</f>
        <v>83023639</v>
      </c>
      <c r="D68" s="77">
        <f>SaldosMovConv!D76</f>
        <v>27946046</v>
      </c>
      <c r="E68" s="77">
        <f>SaldosMovConv!E76</f>
        <v>0</v>
      </c>
      <c r="F68" s="77">
        <f>SaldosMovConv!F76</f>
        <v>110969685</v>
      </c>
      <c r="G68" s="77">
        <f>SaldosMovConv!G76</f>
        <v>0</v>
      </c>
      <c r="H68" s="77">
        <f>SaldosMovConv!H76</f>
        <v>110969685</v>
      </c>
    </row>
    <row r="69" spans="1:8" ht="15">
      <c r="A69" t="s">
        <v>332</v>
      </c>
      <c r="B69" t="str">
        <f>SaldosMovConv!P77</f>
        <v>1.9.70.08</v>
      </c>
      <c r="C69" s="77">
        <f>SaldosMovConv!C77</f>
        <v>19958608</v>
      </c>
      <c r="D69" s="77">
        <f>SaldosMovConv!D77</f>
        <v>0</v>
      </c>
      <c r="E69" s="77">
        <f>SaldosMovConv!E77</f>
        <v>0</v>
      </c>
      <c r="F69" s="77">
        <f>SaldosMovConv!F77</f>
        <v>19958608</v>
      </c>
      <c r="G69" s="77">
        <f>SaldosMovConv!G77</f>
        <v>0</v>
      </c>
      <c r="H69" s="77">
        <f>SaldosMovConv!H77</f>
        <v>19958608</v>
      </c>
    </row>
    <row r="70" spans="1:8" ht="15">
      <c r="A70" t="s">
        <v>332</v>
      </c>
      <c r="B70" t="str">
        <f>SaldosMovConv!P78</f>
        <v>1.9.75</v>
      </c>
      <c r="C70" s="77">
        <f>SaldosMovConv!C78</f>
        <v>-25912796</v>
      </c>
      <c r="D70" s="77">
        <f>SaldosMovConv!D78</f>
        <v>0</v>
      </c>
      <c r="E70" s="77">
        <f>SaldosMovConv!E78</f>
        <v>2766329</v>
      </c>
      <c r="F70" s="77">
        <f>SaldosMovConv!F78</f>
        <v>-28679125</v>
      </c>
      <c r="G70" s="77">
        <f>SaldosMovConv!G78</f>
        <v>0</v>
      </c>
      <c r="H70" s="77">
        <f>SaldosMovConv!H78</f>
        <v>-28679125</v>
      </c>
    </row>
    <row r="71" spans="1:8" ht="15">
      <c r="A71" t="s">
        <v>332</v>
      </c>
      <c r="B71" t="str">
        <f>SaldosMovConv!P79</f>
        <v>1.9.75.07</v>
      </c>
      <c r="C71" s="77">
        <f>SaldosMovConv!C79</f>
        <v>-20066736</v>
      </c>
      <c r="D71" s="77">
        <f>SaldosMovConv!D79</f>
        <v>0</v>
      </c>
      <c r="E71" s="77">
        <f>SaldosMovConv!E79</f>
        <v>2350524</v>
      </c>
      <c r="F71" s="77">
        <f>SaldosMovConv!F79</f>
        <v>-22417260</v>
      </c>
      <c r="G71" s="77">
        <f>SaldosMovConv!G79</f>
        <v>0</v>
      </c>
      <c r="H71" s="77">
        <f>SaldosMovConv!H79</f>
        <v>-22417260</v>
      </c>
    </row>
    <row r="72" spans="1:8" ht="15">
      <c r="A72" t="s">
        <v>332</v>
      </c>
      <c r="B72" t="str">
        <f>SaldosMovConv!P80</f>
        <v>1.9.75.08</v>
      </c>
      <c r="C72" s="77">
        <f>SaldosMovConv!C80</f>
        <v>-5846060</v>
      </c>
      <c r="D72" s="77">
        <f>SaldosMovConv!D80</f>
        <v>0</v>
      </c>
      <c r="E72" s="77">
        <f>SaldosMovConv!E80</f>
        <v>415805</v>
      </c>
      <c r="F72" s="77">
        <f>SaldosMovConv!F80</f>
        <v>-6261865</v>
      </c>
      <c r="G72" s="77">
        <f>SaldosMovConv!G80</f>
        <v>0</v>
      </c>
      <c r="H72" s="77">
        <f>SaldosMovConv!H80</f>
        <v>-6261865</v>
      </c>
    </row>
    <row r="73" spans="1:8" ht="15">
      <c r="A73" t="s">
        <v>332</v>
      </c>
      <c r="B73" t="str">
        <f>SaldosMovConv!P81</f>
        <v>2</v>
      </c>
      <c r="C73" s="77">
        <f>SaldosMovConv!C81</f>
        <v>1133367115</v>
      </c>
      <c r="D73" s="77">
        <f>SaldosMovConv!D81</f>
        <v>1241998452</v>
      </c>
      <c r="E73" s="77">
        <f>SaldosMovConv!E81</f>
        <v>1377494865</v>
      </c>
      <c r="F73" s="77">
        <f>SaldosMovConv!F81</f>
        <v>1268863528</v>
      </c>
      <c r="G73" s="77">
        <f>SaldosMovConv!G81</f>
        <v>1188647510</v>
      </c>
      <c r="H73" s="77">
        <f>SaldosMovConv!H81</f>
        <v>80216018</v>
      </c>
    </row>
    <row r="74" spans="1:8" ht="15">
      <c r="A74" t="s">
        <v>332</v>
      </c>
      <c r="B74" t="str">
        <f>SaldosMovConv!P82</f>
        <v>2.4</v>
      </c>
      <c r="C74" s="77">
        <f>SaldosMovConv!C82</f>
        <v>74863980</v>
      </c>
      <c r="D74" s="77">
        <f>SaldosMovConv!D82</f>
        <v>1011434950</v>
      </c>
      <c r="E74" s="77">
        <f>SaldosMovConv!E82</f>
        <v>1075372550</v>
      </c>
      <c r="F74" s="77">
        <f>SaldosMovConv!F82</f>
        <v>138801580</v>
      </c>
      <c r="G74" s="77">
        <f>SaldosMovConv!G82</f>
        <v>138801580</v>
      </c>
      <c r="H74" s="77">
        <f>SaldosMovConv!H82</f>
        <v>0</v>
      </c>
    </row>
    <row r="75" spans="1:8" ht="15">
      <c r="A75" t="s">
        <v>332</v>
      </c>
      <c r="B75" t="str">
        <f>SaldosMovConv!P83</f>
        <v>2.4.01</v>
      </c>
      <c r="C75" s="77">
        <f>SaldosMovConv!C83</f>
        <v>8882663</v>
      </c>
      <c r="D75" s="77">
        <f>SaldosMovConv!D83</f>
        <v>872267202</v>
      </c>
      <c r="E75" s="77">
        <f>SaldosMovConv!E83</f>
        <v>940780880</v>
      </c>
      <c r="F75" s="77">
        <f>SaldosMovConv!F83</f>
        <v>77396341</v>
      </c>
      <c r="G75" s="77">
        <f>SaldosMovConv!G83</f>
        <v>77396341</v>
      </c>
      <c r="H75" s="77">
        <f>SaldosMovConv!H83</f>
        <v>0</v>
      </c>
    </row>
    <row r="76" spans="1:8" ht="15">
      <c r="A76" t="s">
        <v>332</v>
      </c>
      <c r="B76" t="str">
        <f>SaldosMovConv!P84</f>
        <v>2.4.01.01</v>
      </c>
      <c r="C76" s="77">
        <f>SaldosMovConv!C84</f>
        <v>8882663</v>
      </c>
      <c r="D76" s="77">
        <f>SaldosMovConv!D84</f>
        <v>872267202</v>
      </c>
      <c r="E76" s="77">
        <f>SaldosMovConv!E84</f>
        <v>940780880</v>
      </c>
      <c r="F76" s="77">
        <f>SaldosMovConv!F84</f>
        <v>77396341</v>
      </c>
      <c r="G76" s="77">
        <f>SaldosMovConv!G84</f>
        <v>77396341</v>
      </c>
      <c r="H76" s="77">
        <f>SaldosMovConv!H84</f>
        <v>0</v>
      </c>
    </row>
    <row r="77" spans="1:8" ht="15">
      <c r="A77" t="s">
        <v>332</v>
      </c>
      <c r="B77" t="str">
        <f>SaldosMovConv!P85</f>
        <v>2.4.07</v>
      </c>
      <c r="C77" s="77">
        <f>SaldosMovConv!C85</f>
        <v>2512093</v>
      </c>
      <c r="D77" s="77">
        <f>SaldosMovConv!D85</f>
        <v>4157965</v>
      </c>
      <c r="E77" s="77">
        <f>SaldosMovConv!E85</f>
        <v>2043099</v>
      </c>
      <c r="F77" s="77">
        <f>SaldosMovConv!F85</f>
        <v>397227</v>
      </c>
      <c r="G77" s="77">
        <f>SaldosMovConv!G85</f>
        <v>397227</v>
      </c>
      <c r="H77" s="77">
        <f>SaldosMovConv!H85</f>
        <v>0</v>
      </c>
    </row>
    <row r="78" spans="1:8" ht="15">
      <c r="A78" t="s">
        <v>332</v>
      </c>
      <c r="B78" t="str">
        <f>SaldosMovConv!P86</f>
        <v>2.4.07.90</v>
      </c>
      <c r="C78" s="77">
        <f>SaldosMovConv!C86</f>
        <v>2512093</v>
      </c>
      <c r="D78" s="77">
        <f>SaldosMovConv!D86</f>
        <v>4157965</v>
      </c>
      <c r="E78" s="77">
        <f>SaldosMovConv!E86</f>
        <v>2043099</v>
      </c>
      <c r="F78" s="77">
        <f>SaldosMovConv!F86</f>
        <v>397227</v>
      </c>
      <c r="G78" s="77">
        <f>SaldosMovConv!G86</f>
        <v>397227</v>
      </c>
      <c r="H78" s="77">
        <f>SaldosMovConv!H86</f>
        <v>0</v>
      </c>
    </row>
    <row r="79" spans="1:8" ht="15">
      <c r="A79" t="s">
        <v>332</v>
      </c>
      <c r="B79" t="str">
        <f>SaldosMovConv!P87</f>
        <v>2.4.24</v>
      </c>
      <c r="C79" s="77">
        <f>SaldosMovConv!C87</f>
        <v>2803257</v>
      </c>
      <c r="D79" s="77">
        <f>SaldosMovConv!D87</f>
        <v>49443814</v>
      </c>
      <c r="E79" s="77">
        <f>SaldosMovConv!E87</f>
        <v>49879756</v>
      </c>
      <c r="F79" s="77">
        <f>SaldosMovConv!F87</f>
        <v>3239199</v>
      </c>
      <c r="G79" s="77">
        <f>SaldosMovConv!G87</f>
        <v>3239199</v>
      </c>
      <c r="H79" s="77">
        <f>SaldosMovConv!H87</f>
        <v>0</v>
      </c>
    </row>
    <row r="80" spans="1:8" ht="15">
      <c r="A80" t="s">
        <v>332</v>
      </c>
      <c r="B80" t="str">
        <f>SaldosMovConv!P88</f>
        <v>2.4.24.01</v>
      </c>
      <c r="C80" s="77">
        <f>SaldosMovConv!C88</f>
        <v>1385520</v>
      </c>
      <c r="D80" s="77">
        <f>SaldosMovConv!D88</f>
        <v>9318700</v>
      </c>
      <c r="E80" s="77">
        <f>SaldosMovConv!E88</f>
        <v>9709100</v>
      </c>
      <c r="F80" s="77">
        <f>SaldosMovConv!F88</f>
        <v>1775920</v>
      </c>
      <c r="G80" s="77">
        <f>SaldosMovConv!G88</f>
        <v>1775920</v>
      </c>
      <c r="H80" s="77">
        <f>SaldosMovConv!H88</f>
        <v>0</v>
      </c>
    </row>
    <row r="81" spans="1:8" ht="15">
      <c r="A81" t="s">
        <v>332</v>
      </c>
      <c r="B81" t="str">
        <f>SaldosMovConv!P89</f>
        <v>2.4.24.02</v>
      </c>
      <c r="C81" s="77">
        <f>SaldosMovConv!C89</f>
        <v>1167079</v>
      </c>
      <c r="D81" s="77">
        <f>SaldosMovConv!D89</f>
        <v>7532300</v>
      </c>
      <c r="E81" s="77">
        <f>SaldosMovConv!E89</f>
        <v>7827900</v>
      </c>
      <c r="F81" s="77">
        <f>SaldosMovConv!F89</f>
        <v>1462679</v>
      </c>
      <c r="G81" s="77">
        <f>SaldosMovConv!G89</f>
        <v>1462679</v>
      </c>
      <c r="H81" s="77">
        <f>SaldosMovConv!H89</f>
        <v>0</v>
      </c>
    </row>
    <row r="82" spans="1:8" ht="15">
      <c r="A82" t="s">
        <v>332</v>
      </c>
      <c r="B82" t="str">
        <f>SaldosMovConv!P90</f>
        <v>2.4.24.04</v>
      </c>
      <c r="C82" s="77">
        <f>SaldosMovConv!C90</f>
        <v>0</v>
      </c>
      <c r="D82" s="77">
        <f>SaldosMovConv!D90</f>
        <v>21353</v>
      </c>
      <c r="E82" s="77">
        <f>SaldosMovConv!E90</f>
        <v>21353</v>
      </c>
      <c r="F82" s="77">
        <f>SaldosMovConv!F90</f>
        <v>0</v>
      </c>
      <c r="G82" s="77">
        <f>SaldosMovConv!G90</f>
        <v>0</v>
      </c>
      <c r="H82" s="77">
        <f>SaldosMovConv!H90</f>
        <v>0</v>
      </c>
    </row>
    <row r="83" spans="1:8" ht="15">
      <c r="A83" t="s">
        <v>332</v>
      </c>
      <c r="B83" t="str">
        <f>SaldosMovConv!P91</f>
        <v>2.4.24.05</v>
      </c>
      <c r="C83" s="77">
        <f>SaldosMovConv!C91</f>
        <v>0</v>
      </c>
      <c r="D83" s="77">
        <f>SaldosMovConv!D91</f>
        <v>318600</v>
      </c>
      <c r="E83" s="77">
        <f>SaldosMovConv!E91</f>
        <v>318600</v>
      </c>
      <c r="F83" s="77">
        <f>SaldosMovConv!F91</f>
        <v>0</v>
      </c>
      <c r="G83" s="77">
        <f>SaldosMovConv!G91</f>
        <v>0</v>
      </c>
      <c r="H83" s="77">
        <f>SaldosMovConv!H91</f>
        <v>0</v>
      </c>
    </row>
    <row r="84" spans="1:8" ht="15">
      <c r="A84" t="s">
        <v>332</v>
      </c>
      <c r="B84" t="str">
        <f>SaldosMovConv!P92</f>
        <v>2.4.24.07</v>
      </c>
      <c r="C84" s="77">
        <f>SaldosMovConv!C92</f>
        <v>0</v>
      </c>
      <c r="D84" s="77">
        <f>SaldosMovConv!D92</f>
        <v>4285293</v>
      </c>
      <c r="E84" s="77">
        <f>SaldosMovConv!E92</f>
        <v>4285293</v>
      </c>
      <c r="F84" s="77">
        <f>SaldosMovConv!F92</f>
        <v>0</v>
      </c>
      <c r="G84" s="77">
        <f>SaldosMovConv!G92</f>
        <v>0</v>
      </c>
      <c r="H84" s="77">
        <f>SaldosMovConv!H92</f>
        <v>0</v>
      </c>
    </row>
    <row r="85" spans="1:8" ht="15">
      <c r="A85" t="s">
        <v>332</v>
      </c>
      <c r="B85" t="str">
        <f>SaldosMovConv!P93</f>
        <v>2.4.24.08</v>
      </c>
      <c r="C85" s="77">
        <f>SaldosMovConv!C93</f>
        <v>0</v>
      </c>
      <c r="D85" s="77">
        <f>SaldosMovConv!D93</f>
        <v>0</v>
      </c>
      <c r="E85" s="77">
        <f>SaldosMovConv!E93</f>
        <v>0</v>
      </c>
      <c r="F85" s="77">
        <f>SaldosMovConv!F93</f>
        <v>0</v>
      </c>
      <c r="G85" s="77">
        <f>SaldosMovConv!G93</f>
        <v>0</v>
      </c>
      <c r="H85" s="77">
        <f>SaldosMovConv!H93</f>
        <v>0</v>
      </c>
    </row>
    <row r="86" spans="1:8" ht="15">
      <c r="A86" t="s">
        <v>332</v>
      </c>
      <c r="B86" t="str">
        <f>SaldosMovConv!P94</f>
        <v>2.4.24.11</v>
      </c>
      <c r="C86" s="77">
        <f>SaldosMovConv!C94</f>
        <v>250658</v>
      </c>
      <c r="D86" s="77">
        <f>SaldosMovConv!D94</f>
        <v>4172568</v>
      </c>
      <c r="E86" s="77">
        <f>SaldosMovConv!E94</f>
        <v>3922510</v>
      </c>
      <c r="F86" s="77">
        <f>SaldosMovConv!F94</f>
        <v>600</v>
      </c>
      <c r="G86" s="77">
        <f>SaldosMovConv!G94</f>
        <v>600</v>
      </c>
      <c r="H86" s="77">
        <f>SaldosMovConv!H94</f>
        <v>0</v>
      </c>
    </row>
    <row r="87" spans="1:8" ht="15">
      <c r="A87" t="s">
        <v>332</v>
      </c>
      <c r="B87" t="str">
        <f>SaldosMovConv!P95</f>
        <v>2.4.24.13</v>
      </c>
      <c r="C87" s="77">
        <f>SaldosMovConv!C95</f>
        <v>0</v>
      </c>
      <c r="D87" s="77">
        <f>SaldosMovConv!D95</f>
        <v>5000000</v>
      </c>
      <c r="E87" s="77">
        <f>SaldosMovConv!E95</f>
        <v>5000000</v>
      </c>
      <c r="F87" s="77">
        <f>SaldosMovConv!F95</f>
        <v>0</v>
      </c>
      <c r="G87" s="77">
        <f>SaldosMovConv!G95</f>
        <v>0</v>
      </c>
      <c r="H87" s="77">
        <f>SaldosMovConv!H95</f>
        <v>0</v>
      </c>
    </row>
    <row r="88" spans="1:8" ht="15">
      <c r="A88" t="s">
        <v>332</v>
      </c>
      <c r="B88" t="str">
        <f>SaldosMovConv!P96</f>
        <v>2.4.24.90</v>
      </c>
      <c r="C88" s="77">
        <f>SaldosMovConv!C96</f>
        <v>0</v>
      </c>
      <c r="D88" s="77">
        <f>SaldosMovConv!D96</f>
        <v>18795000</v>
      </c>
      <c r="E88" s="77">
        <f>SaldosMovConv!E96</f>
        <v>18795000</v>
      </c>
      <c r="F88" s="77">
        <f>SaldosMovConv!F96</f>
        <v>0</v>
      </c>
      <c r="G88" s="77">
        <f>SaldosMovConv!G96</f>
        <v>0</v>
      </c>
      <c r="H88" s="77">
        <f>SaldosMovConv!H96</f>
        <v>0</v>
      </c>
    </row>
    <row r="89" spans="1:8" ht="15">
      <c r="A89" t="s">
        <v>332</v>
      </c>
      <c r="B89" t="str">
        <f>SaldosMovConv!P97</f>
        <v>2.4.36</v>
      </c>
      <c r="C89" s="77">
        <f>SaldosMovConv!C97</f>
        <v>45238898</v>
      </c>
      <c r="D89" s="77">
        <f>SaldosMovConv!D97</f>
        <v>45238948</v>
      </c>
      <c r="E89" s="77">
        <f>SaldosMovConv!E97</f>
        <v>42253069</v>
      </c>
      <c r="F89" s="77">
        <f>SaldosMovConv!F97</f>
        <v>42253019</v>
      </c>
      <c r="G89" s="77">
        <f>SaldosMovConv!G97</f>
        <v>42253019</v>
      </c>
      <c r="H89" s="77">
        <f>SaldosMovConv!H97</f>
        <v>0</v>
      </c>
    </row>
    <row r="90" spans="1:8" ht="15">
      <c r="A90" t="s">
        <v>332</v>
      </c>
      <c r="B90" t="str">
        <f>SaldosMovConv!P98</f>
        <v>2.4.36.03</v>
      </c>
      <c r="C90" s="77">
        <f>SaldosMovConv!C98</f>
        <v>2503496</v>
      </c>
      <c r="D90" s="77">
        <f>SaldosMovConv!D98</f>
        <v>2503496</v>
      </c>
      <c r="E90" s="77">
        <f>SaldosMovConv!E98</f>
        <v>4837833</v>
      </c>
      <c r="F90" s="77">
        <f>SaldosMovConv!F98</f>
        <v>4837833</v>
      </c>
      <c r="G90" s="77">
        <f>SaldosMovConv!G98</f>
        <v>4837833</v>
      </c>
      <c r="H90" s="77">
        <f>SaldosMovConv!H98</f>
        <v>0</v>
      </c>
    </row>
    <row r="91" spans="1:8" ht="15">
      <c r="A91" t="s">
        <v>332</v>
      </c>
      <c r="B91" t="str">
        <f>SaldosMovConv!P99</f>
        <v>2.4.36.05</v>
      </c>
      <c r="C91" s="77">
        <f>SaldosMovConv!C99</f>
        <v>1675092</v>
      </c>
      <c r="D91" s="77">
        <f>SaldosMovConv!D99</f>
        <v>1675092</v>
      </c>
      <c r="E91" s="77">
        <f>SaldosMovConv!E99</f>
        <v>632779</v>
      </c>
      <c r="F91" s="77">
        <f>SaldosMovConv!F99</f>
        <v>632779</v>
      </c>
      <c r="G91" s="77">
        <f>SaldosMovConv!G99</f>
        <v>632779</v>
      </c>
      <c r="H91" s="77">
        <f>SaldosMovConv!H99</f>
        <v>0</v>
      </c>
    </row>
    <row r="92" spans="1:8" ht="15">
      <c r="A92" t="s">
        <v>332</v>
      </c>
      <c r="B92" t="str">
        <f>SaldosMovConv!P100</f>
        <v>2.4.36.06</v>
      </c>
      <c r="C92" s="77">
        <f>SaldosMovConv!C100</f>
        <v>0</v>
      </c>
      <c r="D92" s="77">
        <f>SaldosMovConv!D100</f>
        <v>0</v>
      </c>
      <c r="E92" s="77">
        <f>SaldosMovConv!E100</f>
        <v>0</v>
      </c>
      <c r="F92" s="77">
        <f>SaldosMovConv!F100</f>
        <v>0</v>
      </c>
      <c r="G92" s="77">
        <f>SaldosMovConv!G100</f>
        <v>0</v>
      </c>
      <c r="H92" s="77">
        <f>SaldosMovConv!H100</f>
        <v>0</v>
      </c>
    </row>
    <row r="93" spans="1:8" ht="15">
      <c r="A93" t="s">
        <v>332</v>
      </c>
      <c r="B93" t="str">
        <f>SaldosMovConv!P101</f>
        <v>2.4.36.08</v>
      </c>
      <c r="C93" s="77">
        <f>SaldosMovConv!C101</f>
        <v>0</v>
      </c>
      <c r="D93" s="77">
        <f>SaldosMovConv!D101</f>
        <v>0</v>
      </c>
      <c r="E93" s="77">
        <f>SaldosMovConv!E101</f>
        <v>397</v>
      </c>
      <c r="F93" s="77">
        <f>SaldosMovConv!F101</f>
        <v>397</v>
      </c>
      <c r="G93" s="77">
        <f>SaldosMovConv!G101</f>
        <v>397</v>
      </c>
      <c r="H93" s="77">
        <f>SaldosMovConv!H101</f>
        <v>0</v>
      </c>
    </row>
    <row r="94" spans="1:8" ht="15">
      <c r="A94" t="s">
        <v>332</v>
      </c>
      <c r="B94" t="str">
        <f>SaldosMovConv!P102</f>
        <v>2.4.36.15</v>
      </c>
      <c r="C94" s="77">
        <f>SaldosMovConv!C102</f>
        <v>30645986</v>
      </c>
      <c r="D94" s="77">
        <f>SaldosMovConv!D102</f>
        <v>30645987</v>
      </c>
      <c r="E94" s="77">
        <f>SaldosMovConv!E102</f>
        <v>19388564</v>
      </c>
      <c r="F94" s="77">
        <f>SaldosMovConv!F102</f>
        <v>19388563</v>
      </c>
      <c r="G94" s="77">
        <f>SaldosMovConv!G102</f>
        <v>19388563</v>
      </c>
      <c r="H94" s="77">
        <f>SaldosMovConv!H102</f>
        <v>0</v>
      </c>
    </row>
    <row r="95" spans="1:8" ht="15">
      <c r="A95" t="s">
        <v>332</v>
      </c>
      <c r="B95" t="str">
        <f>SaldosMovConv!P103</f>
        <v>2.4.36.25</v>
      </c>
      <c r="C95" s="77">
        <f>SaldosMovConv!C103</f>
        <v>1535373</v>
      </c>
      <c r="D95" s="77">
        <f>SaldosMovConv!D103</f>
        <v>1535373</v>
      </c>
      <c r="E95" s="77">
        <f>SaldosMovConv!E103</f>
        <v>1508992</v>
      </c>
      <c r="F95" s="77">
        <f>SaldosMovConv!F103</f>
        <v>1508992</v>
      </c>
      <c r="G95" s="77">
        <f>SaldosMovConv!G103</f>
        <v>1508992</v>
      </c>
      <c r="H95" s="77">
        <f>SaldosMovConv!H103</f>
        <v>0</v>
      </c>
    </row>
    <row r="96" spans="1:8" ht="15">
      <c r="A96" t="s">
        <v>332</v>
      </c>
      <c r="B96" t="str">
        <f>SaldosMovConv!P104</f>
        <v>2.4.36.27</v>
      </c>
      <c r="C96" s="77">
        <f>SaldosMovConv!C104</f>
        <v>8398951</v>
      </c>
      <c r="D96" s="77">
        <f>SaldosMovConv!D104</f>
        <v>8399000</v>
      </c>
      <c r="E96" s="77">
        <f>SaldosMovConv!E104</f>
        <v>4396004</v>
      </c>
      <c r="F96" s="77">
        <f>SaldosMovConv!F104</f>
        <v>4395955</v>
      </c>
      <c r="G96" s="77">
        <f>SaldosMovConv!G104</f>
        <v>4395955</v>
      </c>
      <c r="H96" s="77">
        <f>SaldosMovConv!H104</f>
        <v>0</v>
      </c>
    </row>
    <row r="97" spans="1:8" ht="15">
      <c r="A97" t="s">
        <v>332</v>
      </c>
      <c r="B97" t="str">
        <f>SaldosMovConv!P105</f>
        <v>2.4.36.90</v>
      </c>
      <c r="C97" s="77">
        <f>SaldosMovConv!C105</f>
        <v>480000</v>
      </c>
      <c r="D97" s="77">
        <f>SaldosMovConv!D105</f>
        <v>480000</v>
      </c>
      <c r="E97" s="77">
        <f>SaldosMovConv!E105</f>
        <v>11488500</v>
      </c>
      <c r="F97" s="77">
        <f>SaldosMovConv!F105</f>
        <v>11488500</v>
      </c>
      <c r="G97" s="77">
        <f>SaldosMovConv!G105</f>
        <v>11488500</v>
      </c>
      <c r="H97" s="77">
        <f>SaldosMovConv!H105</f>
        <v>0</v>
      </c>
    </row>
    <row r="98" spans="1:8" ht="15">
      <c r="A98" t="s">
        <v>332</v>
      </c>
      <c r="B98" t="str">
        <f>SaldosMovConv!P106</f>
        <v>2.4.40</v>
      </c>
      <c r="C98" s="77">
        <f>SaldosMovConv!C106</f>
        <v>13665399</v>
      </c>
      <c r="D98" s="77">
        <f>SaldosMovConv!D106</f>
        <v>13763779</v>
      </c>
      <c r="E98" s="77">
        <f>SaldosMovConv!E106</f>
        <v>14949474</v>
      </c>
      <c r="F98" s="77">
        <f>SaldosMovConv!F106</f>
        <v>14851094</v>
      </c>
      <c r="G98" s="77">
        <f>SaldosMovConv!G106</f>
        <v>14851094</v>
      </c>
      <c r="H98" s="77">
        <f>SaldosMovConv!H106</f>
        <v>0</v>
      </c>
    </row>
    <row r="99" spans="1:8" ht="15">
      <c r="A99" t="s">
        <v>332</v>
      </c>
      <c r="B99" t="str">
        <f>SaldosMovConv!P107</f>
        <v>2.4.40.35</v>
      </c>
      <c r="C99" s="77">
        <f>SaldosMovConv!C107</f>
        <v>13665399</v>
      </c>
      <c r="D99" s="77">
        <f>SaldosMovConv!D107</f>
        <v>13763779</v>
      </c>
      <c r="E99" s="77">
        <f>SaldosMovConv!E107</f>
        <v>14949474</v>
      </c>
      <c r="F99" s="77">
        <f>SaldosMovConv!F107</f>
        <v>14851094</v>
      </c>
      <c r="G99" s="77">
        <f>SaldosMovConv!G107</f>
        <v>14851094</v>
      </c>
      <c r="H99" s="77">
        <f>SaldosMovConv!H107</f>
        <v>0</v>
      </c>
    </row>
    <row r="100" spans="1:8" ht="15">
      <c r="A100" t="s">
        <v>332</v>
      </c>
      <c r="B100" t="str">
        <f>SaldosMovConv!P108</f>
        <v>2.4.45</v>
      </c>
      <c r="C100" s="77">
        <f>SaldosMovConv!C108</f>
        <v>1329700</v>
      </c>
      <c r="D100" s="77">
        <f>SaldosMovConv!D108</f>
        <v>1330000</v>
      </c>
      <c r="E100" s="77">
        <f>SaldosMovConv!E108</f>
        <v>665000</v>
      </c>
      <c r="F100" s="77">
        <f>SaldosMovConv!F108</f>
        <v>664700</v>
      </c>
      <c r="G100" s="77">
        <f>SaldosMovConv!G108</f>
        <v>664700</v>
      </c>
      <c r="H100" s="77">
        <f>SaldosMovConv!H108</f>
        <v>0</v>
      </c>
    </row>
    <row r="101" spans="1:8" ht="15">
      <c r="A101" t="s">
        <v>332</v>
      </c>
      <c r="B101" t="str">
        <f>SaldosMovConv!P109</f>
        <v>2.4.45.02</v>
      </c>
      <c r="C101" s="77">
        <f>SaldosMovConv!C109</f>
        <v>1329700</v>
      </c>
      <c r="D101" s="77">
        <f>SaldosMovConv!D109</f>
        <v>1330000</v>
      </c>
      <c r="E101" s="77">
        <f>SaldosMovConv!E109</f>
        <v>665000</v>
      </c>
      <c r="F101" s="77">
        <f>SaldosMovConv!F109</f>
        <v>664700</v>
      </c>
      <c r="G101" s="77">
        <f>SaldosMovConv!G109</f>
        <v>664700</v>
      </c>
      <c r="H101" s="77">
        <f>SaldosMovConv!H109</f>
        <v>0</v>
      </c>
    </row>
    <row r="102" spans="1:8" ht="15">
      <c r="A102" t="s">
        <v>332</v>
      </c>
      <c r="B102" t="str">
        <f>SaldosMovConv!P110</f>
        <v>2.4.90</v>
      </c>
      <c r="C102" s="77">
        <f>SaldosMovConv!C110</f>
        <v>431970</v>
      </c>
      <c r="D102" s="77">
        <f>SaldosMovConv!D110</f>
        <v>25233242</v>
      </c>
      <c r="E102" s="77">
        <f>SaldosMovConv!E110</f>
        <v>24801272</v>
      </c>
      <c r="F102" s="77">
        <f>SaldosMovConv!F110</f>
        <v>0</v>
      </c>
      <c r="G102" s="77">
        <f>SaldosMovConv!G110</f>
        <v>0</v>
      </c>
      <c r="H102" s="77">
        <f>SaldosMovConv!H110</f>
        <v>0</v>
      </c>
    </row>
    <row r="103" spans="1:8" ht="15">
      <c r="A103" t="s">
        <v>332</v>
      </c>
      <c r="B103" t="str">
        <f>SaldosMovConv!P111</f>
        <v>2.4.90.50</v>
      </c>
      <c r="C103" s="77">
        <f>SaldosMovConv!C111</f>
        <v>0</v>
      </c>
      <c r="D103" s="77">
        <f>SaldosMovConv!D111</f>
        <v>21084100</v>
      </c>
      <c r="E103" s="77">
        <f>SaldosMovConv!E111</f>
        <v>21084100</v>
      </c>
      <c r="F103" s="77">
        <f>SaldosMovConv!F111</f>
        <v>0</v>
      </c>
      <c r="G103" s="77">
        <f>SaldosMovConv!G111</f>
        <v>0</v>
      </c>
      <c r="H103" s="77">
        <f>SaldosMovConv!H111</f>
        <v>0</v>
      </c>
    </row>
    <row r="104" spans="1:8" ht="15">
      <c r="A104" t="s">
        <v>332</v>
      </c>
      <c r="B104" t="str">
        <f>SaldosMovConv!P112</f>
        <v>2.4.90.51</v>
      </c>
      <c r="C104" s="77">
        <f>SaldosMovConv!C112</f>
        <v>431970</v>
      </c>
      <c r="D104" s="77">
        <f>SaldosMovConv!D112</f>
        <v>4149142</v>
      </c>
      <c r="E104" s="77">
        <f>SaldosMovConv!E112</f>
        <v>3717172</v>
      </c>
      <c r="F104" s="77">
        <f>SaldosMovConv!F112</f>
        <v>0</v>
      </c>
      <c r="G104" s="77">
        <f>SaldosMovConv!G112</f>
        <v>0</v>
      </c>
      <c r="H104" s="77">
        <f>SaldosMovConv!H112</f>
        <v>0</v>
      </c>
    </row>
    <row r="105" spans="1:8" ht="15">
      <c r="A105" t="s">
        <v>332</v>
      </c>
      <c r="B105" t="str">
        <f>SaldosMovConv!P113</f>
        <v>2.4.90.90</v>
      </c>
      <c r="C105" s="77">
        <f>SaldosMovConv!C113</f>
        <v>0</v>
      </c>
      <c r="D105" s="77">
        <f>SaldosMovConv!D113</f>
        <v>0</v>
      </c>
      <c r="E105" s="77">
        <f>SaldosMovConv!E113</f>
        <v>0</v>
      </c>
      <c r="F105" s="77">
        <f>SaldosMovConv!F113</f>
        <v>0</v>
      </c>
      <c r="G105" s="77">
        <f>SaldosMovConv!G113</f>
        <v>0</v>
      </c>
      <c r="H105" s="77">
        <f>SaldosMovConv!H113</f>
        <v>0</v>
      </c>
    </row>
    <row r="106" spans="1:8" ht="15">
      <c r="A106" t="s">
        <v>332</v>
      </c>
      <c r="B106" t="str">
        <f>SaldosMovConv!P114</f>
        <v>2.5</v>
      </c>
      <c r="C106" s="77">
        <f>SaldosMovConv!C114</f>
        <v>685708077</v>
      </c>
      <c r="D106" s="77">
        <f>SaldosMovConv!D114</f>
        <v>230563502</v>
      </c>
      <c r="E106" s="77">
        <f>SaldosMovConv!E114</f>
        <v>302122315</v>
      </c>
      <c r="F106" s="77">
        <f>SaldosMovConv!F114</f>
        <v>757266890</v>
      </c>
      <c r="G106" s="77">
        <f>SaldosMovConv!G114</f>
        <v>677050872</v>
      </c>
      <c r="H106" s="77">
        <f>SaldosMovConv!H114</f>
        <v>80216018</v>
      </c>
    </row>
    <row r="107" spans="1:8" ht="15">
      <c r="A107" t="s">
        <v>332</v>
      </c>
      <c r="B107" t="str">
        <f>SaldosMovConv!P115</f>
        <v>2.5.11</v>
      </c>
      <c r="C107" s="77">
        <f>SaldosMovConv!C115</f>
        <v>605492059</v>
      </c>
      <c r="D107" s="77">
        <f>SaldosMovConv!D115</f>
        <v>230563502</v>
      </c>
      <c r="E107" s="77">
        <f>SaldosMovConv!E115</f>
        <v>302122315</v>
      </c>
      <c r="F107" s="77">
        <f>SaldosMovConv!F115</f>
        <v>677050872</v>
      </c>
      <c r="G107" s="77">
        <f>SaldosMovConv!G115</f>
        <v>677050872</v>
      </c>
      <c r="H107" s="77">
        <f>SaldosMovConv!H115</f>
        <v>0</v>
      </c>
    </row>
    <row r="108" spans="1:8" ht="15">
      <c r="A108" t="s">
        <v>332</v>
      </c>
      <c r="B108" t="str">
        <f>SaldosMovConv!P116</f>
        <v>2.5.11.01</v>
      </c>
      <c r="C108" s="77">
        <f>SaldosMovConv!C116</f>
        <v>0</v>
      </c>
      <c r="D108" s="77">
        <f>SaldosMovConv!D116</f>
        <v>161730854</v>
      </c>
      <c r="E108" s="77">
        <f>SaldosMovConv!E116</f>
        <v>161730854</v>
      </c>
      <c r="F108" s="77">
        <f>SaldosMovConv!F116</f>
        <v>0</v>
      </c>
      <c r="G108" s="77">
        <f>SaldosMovConv!G116</f>
        <v>0</v>
      </c>
      <c r="H108" s="77">
        <f>SaldosMovConv!H116</f>
        <v>0</v>
      </c>
    </row>
    <row r="109" spans="1:8" ht="15">
      <c r="A109" t="s">
        <v>332</v>
      </c>
      <c r="B109" t="str">
        <f>SaldosMovConv!P117</f>
        <v>2.5.11.02</v>
      </c>
      <c r="C109" s="77">
        <f>SaldosMovConv!C117</f>
        <v>82002945</v>
      </c>
      <c r="D109" s="77">
        <f>SaldosMovConv!D117</f>
        <v>0</v>
      </c>
      <c r="E109" s="77">
        <f>SaldosMovConv!E117</f>
        <v>34494457</v>
      </c>
      <c r="F109" s="77">
        <f>SaldosMovConv!F117</f>
        <v>116497402</v>
      </c>
      <c r="G109" s="77">
        <f>SaldosMovConv!G117</f>
        <v>116497402</v>
      </c>
      <c r="H109" s="77">
        <f>SaldosMovConv!H117</f>
        <v>0</v>
      </c>
    </row>
    <row r="110" spans="1:8" ht="15">
      <c r="A110" t="s">
        <v>332</v>
      </c>
      <c r="B110" t="str">
        <f>SaldosMovConv!P118</f>
        <v>2.5.11.03</v>
      </c>
      <c r="C110" s="77">
        <f>SaldosMovConv!C118</f>
        <v>9926482</v>
      </c>
      <c r="D110" s="77">
        <f>SaldosMovConv!D118</f>
        <v>0</v>
      </c>
      <c r="E110" s="77">
        <f>SaldosMovConv!E118</f>
        <v>4139333</v>
      </c>
      <c r="F110" s="77">
        <f>SaldosMovConv!F118</f>
        <v>14065815</v>
      </c>
      <c r="G110" s="77">
        <f>SaldosMovConv!G118</f>
        <v>14065815</v>
      </c>
      <c r="H110" s="77">
        <f>SaldosMovConv!H118</f>
        <v>0</v>
      </c>
    </row>
    <row r="111" spans="1:8" ht="15">
      <c r="A111" t="s">
        <v>332</v>
      </c>
      <c r="B111" t="str">
        <f>SaldosMovConv!P119</f>
        <v>2.5.11.04</v>
      </c>
      <c r="C111" s="77">
        <f>SaldosMovConv!C119</f>
        <v>170674979</v>
      </c>
      <c r="D111" s="77">
        <f>SaldosMovConv!D119</f>
        <v>9461083</v>
      </c>
      <c r="E111" s="77">
        <f>SaldosMovConv!E119</f>
        <v>12476587</v>
      </c>
      <c r="F111" s="77">
        <f>SaldosMovConv!F119</f>
        <v>173690483</v>
      </c>
      <c r="G111" s="77">
        <f>SaldosMovConv!G119</f>
        <v>173690483</v>
      </c>
      <c r="H111" s="77">
        <f>SaldosMovConv!H119</f>
        <v>0</v>
      </c>
    </row>
    <row r="112" spans="1:8" ht="15">
      <c r="A112" t="s">
        <v>332</v>
      </c>
      <c r="B112" t="str">
        <f>SaldosMovConv!P120</f>
        <v>2.5.11.05</v>
      </c>
      <c r="C112" s="77">
        <f>SaldosMovConv!C120</f>
        <v>118261520</v>
      </c>
      <c r="D112" s="77">
        <f>SaldosMovConv!D120</f>
        <v>7095812</v>
      </c>
      <c r="E112" s="77">
        <f>SaldosMovConv!E120</f>
        <v>8757187</v>
      </c>
      <c r="F112" s="77">
        <f>SaldosMovConv!F120</f>
        <v>119922895</v>
      </c>
      <c r="G112" s="77">
        <f>SaldosMovConv!G120</f>
        <v>119922895</v>
      </c>
      <c r="H112" s="77">
        <f>SaldosMovConv!H120</f>
        <v>0</v>
      </c>
    </row>
    <row r="113" spans="1:8" ht="15">
      <c r="A113" t="s">
        <v>332</v>
      </c>
      <c r="B113" t="str">
        <f>SaldosMovConv!P121</f>
        <v>2.5.11.06</v>
      </c>
      <c r="C113" s="77">
        <f>SaldosMovConv!C121</f>
        <v>13110092</v>
      </c>
      <c r="D113" s="77">
        <f>SaldosMovConv!D121</f>
        <v>13201009</v>
      </c>
      <c r="E113" s="77">
        <f>SaldosMovConv!E121</f>
        <v>90917</v>
      </c>
      <c r="F113" s="77">
        <f>SaldosMovConv!F121</f>
        <v>0</v>
      </c>
      <c r="G113" s="77">
        <f>SaldosMovConv!G121</f>
        <v>0</v>
      </c>
      <c r="H113" s="77">
        <f>SaldosMovConv!H121</f>
        <v>0</v>
      </c>
    </row>
    <row r="114" spans="1:8" ht="15">
      <c r="A114" t="s">
        <v>332</v>
      </c>
      <c r="B114" t="str">
        <f>SaldosMovConv!P122</f>
        <v>2.5.11.07</v>
      </c>
      <c r="C114" s="77">
        <f>SaldosMovConv!C122</f>
        <v>78777357</v>
      </c>
      <c r="D114" s="77">
        <f>SaldosMovConv!D122</f>
        <v>0</v>
      </c>
      <c r="E114" s="77">
        <f>SaldosMovConv!E122</f>
        <v>36190986</v>
      </c>
      <c r="F114" s="77">
        <f>SaldosMovConv!F122</f>
        <v>114968343</v>
      </c>
      <c r="G114" s="77">
        <f>SaldosMovConv!G122</f>
        <v>114968343</v>
      </c>
      <c r="H114" s="77">
        <f>SaldosMovConv!H122</f>
        <v>0</v>
      </c>
    </row>
    <row r="115" spans="1:8" ht="15">
      <c r="A115" t="s">
        <v>332</v>
      </c>
      <c r="B115" t="str">
        <f>SaldosMovConv!P123</f>
        <v>2.5.11.09</v>
      </c>
      <c r="C115" s="77">
        <f>SaldosMovConv!C123</f>
        <v>132738684</v>
      </c>
      <c r="D115" s="77">
        <f>SaldosMovConv!D123</f>
        <v>479344</v>
      </c>
      <c r="E115" s="77">
        <f>SaldosMovConv!E123</f>
        <v>5646594</v>
      </c>
      <c r="F115" s="77">
        <f>SaldosMovConv!F123</f>
        <v>137905934</v>
      </c>
      <c r="G115" s="77">
        <f>SaldosMovConv!G123</f>
        <v>137905934</v>
      </c>
      <c r="H115" s="77">
        <f>SaldosMovConv!H123</f>
        <v>0</v>
      </c>
    </row>
    <row r="116" spans="1:8" ht="15">
      <c r="A116" t="s">
        <v>332</v>
      </c>
      <c r="B116" t="str">
        <f>SaldosMovConv!P124</f>
        <v>2.5.11.22</v>
      </c>
      <c r="C116" s="77">
        <f>SaldosMovConv!C124</f>
        <v>0</v>
      </c>
      <c r="D116" s="77">
        <f>SaldosMovConv!D124</f>
        <v>22592500</v>
      </c>
      <c r="E116" s="77">
        <f>SaldosMovConv!E124</f>
        <v>22592500</v>
      </c>
      <c r="F116" s="77">
        <f>SaldosMovConv!F124</f>
        <v>0</v>
      </c>
      <c r="G116" s="77">
        <f>SaldosMovConv!G124</f>
        <v>0</v>
      </c>
      <c r="H116" s="77">
        <f>SaldosMovConv!H124</f>
        <v>0</v>
      </c>
    </row>
    <row r="117" spans="1:8" ht="15">
      <c r="A117" t="s">
        <v>332</v>
      </c>
      <c r="B117" t="str">
        <f>SaldosMovConv!P125</f>
        <v>2.5.11.23</v>
      </c>
      <c r="C117" s="77">
        <f>SaldosMovConv!C125</f>
        <v>0</v>
      </c>
      <c r="D117" s="77">
        <f>SaldosMovConv!D125</f>
        <v>16002900</v>
      </c>
      <c r="E117" s="77">
        <f>SaldosMovConv!E125</f>
        <v>16002900</v>
      </c>
      <c r="F117" s="77">
        <f>SaldosMovConv!F125</f>
        <v>0</v>
      </c>
      <c r="G117" s="77">
        <f>SaldosMovConv!G125</f>
        <v>0</v>
      </c>
      <c r="H117" s="77">
        <f>SaldosMovConv!H125</f>
        <v>0</v>
      </c>
    </row>
    <row r="118" spans="1:8" ht="15">
      <c r="A118" t="s">
        <v>332</v>
      </c>
      <c r="B118" t="str">
        <f>SaldosMovConv!P126</f>
        <v>2.5.12</v>
      </c>
      <c r="C118" s="77">
        <f>SaldosMovConv!C126</f>
        <v>80216018</v>
      </c>
      <c r="D118" s="77">
        <f>SaldosMovConv!D126</f>
        <v>0</v>
      </c>
      <c r="E118" s="77">
        <f>SaldosMovConv!E126</f>
        <v>0</v>
      </c>
      <c r="F118" s="77">
        <f>SaldosMovConv!F126</f>
        <v>80216018</v>
      </c>
      <c r="G118" s="77">
        <f>SaldosMovConv!G126</f>
        <v>0</v>
      </c>
      <c r="H118" s="77">
        <f>SaldosMovConv!H126</f>
        <v>80216018</v>
      </c>
    </row>
    <row r="119" spans="1:8" ht="15">
      <c r="A119" t="s">
        <v>332</v>
      </c>
      <c r="B119" t="str">
        <f>SaldosMovConv!P127</f>
        <v>2.5.12.90</v>
      </c>
      <c r="C119" s="77">
        <f>SaldosMovConv!C127</f>
        <v>80216018</v>
      </c>
      <c r="D119" s="77">
        <f>SaldosMovConv!D127</f>
        <v>0</v>
      </c>
      <c r="E119" s="77">
        <f>SaldosMovConv!E127</f>
        <v>0</v>
      </c>
      <c r="F119" s="77">
        <f>SaldosMovConv!F127</f>
        <v>80216018</v>
      </c>
      <c r="G119" s="77">
        <f>SaldosMovConv!G127</f>
        <v>0</v>
      </c>
      <c r="H119" s="77">
        <f>SaldosMovConv!H127</f>
        <v>80216018</v>
      </c>
    </row>
    <row r="120" spans="1:8" ht="15">
      <c r="A120" t="s">
        <v>332</v>
      </c>
      <c r="B120" t="str">
        <f>SaldosMovConv!P128</f>
        <v>2.7</v>
      </c>
      <c r="C120" s="77">
        <f>SaldosMovConv!C128</f>
        <v>372795058</v>
      </c>
      <c r="D120" s="77">
        <f>SaldosMovConv!D128</f>
        <v>0</v>
      </c>
      <c r="E120" s="77">
        <f>SaldosMovConv!E128</f>
        <v>0</v>
      </c>
      <c r="F120" s="77">
        <f>SaldosMovConv!F128</f>
        <v>372795058</v>
      </c>
      <c r="G120" s="77">
        <f>SaldosMovConv!G128</f>
        <v>372795058</v>
      </c>
      <c r="H120" s="77">
        <f>SaldosMovConv!H128</f>
        <v>0</v>
      </c>
    </row>
    <row r="121" spans="1:8" ht="15">
      <c r="A121" t="s">
        <v>332</v>
      </c>
      <c r="B121" t="str">
        <f>SaldosMovConv!P129</f>
        <v>2.7.01</v>
      </c>
      <c r="C121" s="77">
        <f>SaldosMovConv!C129</f>
        <v>372795058</v>
      </c>
      <c r="D121" s="77">
        <f>SaldosMovConv!D129</f>
        <v>0</v>
      </c>
      <c r="E121" s="77">
        <f>SaldosMovConv!E129</f>
        <v>0</v>
      </c>
      <c r="F121" s="77">
        <f>SaldosMovConv!F129</f>
        <v>372795058</v>
      </c>
      <c r="G121" s="77">
        <f>SaldosMovConv!G129</f>
        <v>372795058</v>
      </c>
      <c r="H121" s="77">
        <f>SaldosMovConv!H129</f>
        <v>0</v>
      </c>
    </row>
    <row r="122" spans="1:8" ht="15">
      <c r="A122" t="s">
        <v>332</v>
      </c>
      <c r="B122" t="str">
        <f>SaldosMovConv!P130</f>
        <v>2.7.01.05</v>
      </c>
      <c r="C122" s="77">
        <f>SaldosMovConv!C130</f>
        <v>372795058</v>
      </c>
      <c r="D122" s="77">
        <f>SaldosMovConv!D130</f>
        <v>0</v>
      </c>
      <c r="E122" s="77">
        <f>SaldosMovConv!E130</f>
        <v>0</v>
      </c>
      <c r="F122" s="77">
        <f>SaldosMovConv!F130</f>
        <v>372795058</v>
      </c>
      <c r="G122" s="77">
        <f>SaldosMovConv!G130</f>
        <v>372795058</v>
      </c>
      <c r="H122" s="77">
        <f>SaldosMovConv!H130</f>
        <v>0</v>
      </c>
    </row>
    <row r="123" spans="1:8" ht="15">
      <c r="A123" t="s">
        <v>332</v>
      </c>
      <c r="B123" t="str">
        <f>SaldosMovConv!P131</f>
        <v>2.9</v>
      </c>
      <c r="C123" s="77">
        <f>SaldosMovConv!C131</f>
        <v>1011351990</v>
      </c>
      <c r="D123" s="77">
        <f>SaldosMovConv!D131</f>
        <v>103192744</v>
      </c>
      <c r="E123" s="77">
        <f>SaldosMovConv!E131</f>
        <v>92</v>
      </c>
      <c r="F123" s="77">
        <f>SaldosMovConv!F131</f>
        <v>908159338</v>
      </c>
      <c r="G123" s="77">
        <f>SaldosMovConv!G131</f>
        <v>908159338</v>
      </c>
      <c r="H123" s="77">
        <f>SaldosMovConv!H131</f>
        <v>0</v>
      </c>
    </row>
    <row r="124" spans="1:8" ht="15">
      <c r="A124" t="s">
        <v>332</v>
      </c>
      <c r="B124" t="str">
        <f>SaldosMovConv!P132</f>
        <v>2.9.02</v>
      </c>
      <c r="C124" s="77">
        <f>SaldosMovConv!C132</f>
        <v>1011351990</v>
      </c>
      <c r="D124" s="77">
        <f>SaldosMovConv!D132</f>
        <v>103192744</v>
      </c>
      <c r="E124" s="77">
        <f>SaldosMovConv!E132</f>
        <v>92</v>
      </c>
      <c r="F124" s="77">
        <f>SaldosMovConv!F132</f>
        <v>908159338</v>
      </c>
      <c r="G124" s="77">
        <f>SaldosMovConv!G132</f>
        <v>908159338</v>
      </c>
      <c r="H124" s="77">
        <f>SaldosMovConv!H132</f>
        <v>0</v>
      </c>
    </row>
    <row r="125" spans="1:8" ht="15">
      <c r="A125" t="s">
        <v>332</v>
      </c>
      <c r="B125" t="str">
        <f>SaldosMovConv!P133</f>
        <v>2.9.02.01</v>
      </c>
      <c r="C125" s="77">
        <f>SaldosMovConv!C133</f>
        <v>1011351990</v>
      </c>
      <c r="D125" s="77">
        <f>SaldosMovConv!D133</f>
        <v>103192744</v>
      </c>
      <c r="E125" s="77">
        <f>SaldosMovConv!E133</f>
        <v>92</v>
      </c>
      <c r="F125" s="77">
        <f>SaldosMovConv!F133</f>
        <v>908159338</v>
      </c>
      <c r="G125" s="77">
        <f>SaldosMovConv!G133</f>
        <v>908159338</v>
      </c>
      <c r="H125" s="77">
        <f>SaldosMovConv!H133</f>
        <v>0</v>
      </c>
    </row>
    <row r="126" spans="1:8" ht="15">
      <c r="A126" t="s">
        <v>332</v>
      </c>
      <c r="B126" t="str">
        <f>SaldosMovConv!P134</f>
        <v>3</v>
      </c>
      <c r="C126" s="77">
        <f>SaldosMovConv!C134</f>
        <v>203444243708</v>
      </c>
      <c r="D126" s="77">
        <f>SaldosMovConv!D134</f>
        <v>0</v>
      </c>
      <c r="E126" s="77">
        <f>SaldosMovConv!E134</f>
        <v>0</v>
      </c>
      <c r="F126" s="77">
        <f>SaldosMovConv!F134</f>
        <v>203444243708</v>
      </c>
      <c r="G126" s="77">
        <f>SaldosMovConv!G134</f>
        <v>0</v>
      </c>
      <c r="H126" s="77">
        <f>SaldosMovConv!H134</f>
        <v>203444243708</v>
      </c>
    </row>
    <row r="127" spans="1:8" ht="15">
      <c r="A127" t="s">
        <v>332</v>
      </c>
      <c r="B127" t="str">
        <f>SaldosMovConv!P135</f>
        <v>3.1</v>
      </c>
      <c r="C127" s="77">
        <f>SaldosMovConv!C135</f>
        <v>203444243708</v>
      </c>
      <c r="D127" s="77">
        <f>SaldosMovConv!D135</f>
        <v>0</v>
      </c>
      <c r="E127" s="77">
        <f>SaldosMovConv!E135</f>
        <v>0</v>
      </c>
      <c r="F127" s="77">
        <f>SaldosMovConv!F135</f>
        <v>203444243708</v>
      </c>
      <c r="G127" s="77">
        <f>SaldosMovConv!G135</f>
        <v>0</v>
      </c>
      <c r="H127" s="77">
        <f>SaldosMovConv!H135</f>
        <v>203444243708</v>
      </c>
    </row>
    <row r="128" spans="1:8" ht="15">
      <c r="A128" t="s">
        <v>332</v>
      </c>
      <c r="B128" t="str">
        <f>SaldosMovConv!P136</f>
        <v>3.1.05</v>
      </c>
      <c r="C128" s="77">
        <f>SaldosMovConv!C136</f>
        <v>7013250380</v>
      </c>
      <c r="D128" s="77">
        <f>SaldosMovConv!D136</f>
        <v>0</v>
      </c>
      <c r="E128" s="77">
        <f>SaldosMovConv!E136</f>
        <v>0</v>
      </c>
      <c r="F128" s="77">
        <f>SaldosMovConv!F136</f>
        <v>7013250380</v>
      </c>
      <c r="G128" s="77">
        <f>SaldosMovConv!G136</f>
        <v>0</v>
      </c>
      <c r="H128" s="77">
        <f>SaldosMovConv!H136</f>
        <v>7013250380</v>
      </c>
    </row>
    <row r="129" spans="1:8" ht="15">
      <c r="A129" t="s">
        <v>332</v>
      </c>
      <c r="B129" t="str">
        <f>SaldosMovConv!P137</f>
        <v>3.1.05.06</v>
      </c>
      <c r="C129" s="77">
        <f>SaldosMovConv!C137</f>
        <v>7013250380</v>
      </c>
      <c r="D129" s="77">
        <f>SaldosMovConv!D137</f>
        <v>0</v>
      </c>
      <c r="E129" s="77">
        <f>SaldosMovConv!E137</f>
        <v>0</v>
      </c>
      <c r="F129" s="77">
        <f>SaldosMovConv!F137</f>
        <v>7013250380</v>
      </c>
      <c r="G129" s="77">
        <f>SaldosMovConv!G137</f>
        <v>0</v>
      </c>
      <c r="H129" s="77">
        <f>SaldosMovConv!H137</f>
        <v>7013250380</v>
      </c>
    </row>
    <row r="130" spans="1:8" ht="15">
      <c r="A130" t="s">
        <v>332</v>
      </c>
      <c r="B130" t="str">
        <f>SaldosMovConv!P138</f>
        <v>3.1.09</v>
      </c>
      <c r="C130" s="77">
        <f>SaldosMovConv!C138</f>
        <v>196430993328</v>
      </c>
      <c r="D130" s="77">
        <f>SaldosMovConv!D138</f>
        <v>0</v>
      </c>
      <c r="E130" s="77">
        <f>SaldosMovConv!E138</f>
        <v>0</v>
      </c>
      <c r="F130" s="77">
        <f>SaldosMovConv!F138</f>
        <v>196430993328</v>
      </c>
      <c r="G130" s="77">
        <f>SaldosMovConv!G138</f>
        <v>0</v>
      </c>
      <c r="H130" s="77">
        <f>SaldosMovConv!H138</f>
        <v>196430993328</v>
      </c>
    </row>
    <row r="131" spans="1:8" ht="15">
      <c r="A131" t="s">
        <v>332</v>
      </c>
      <c r="B131" t="str">
        <f>SaldosMovConv!P139</f>
        <v>3.1.09.01</v>
      </c>
      <c r="C131" s="77">
        <f>SaldosMovConv!C139</f>
        <v>198995616046</v>
      </c>
      <c r="D131" s="77">
        <f>SaldosMovConv!D139</f>
        <v>0</v>
      </c>
      <c r="E131" s="77">
        <f>SaldosMovConv!E139</f>
        <v>0</v>
      </c>
      <c r="F131" s="77">
        <f>SaldosMovConv!F139</f>
        <v>198995616046</v>
      </c>
      <c r="G131" s="77">
        <f>SaldosMovConv!G139</f>
        <v>0</v>
      </c>
      <c r="H131" s="77">
        <f>SaldosMovConv!H139</f>
        <v>198995616046</v>
      </c>
    </row>
    <row r="132" spans="1:8" ht="15">
      <c r="A132" t="s">
        <v>332</v>
      </c>
      <c r="B132" t="str">
        <f>SaldosMovConv!P140</f>
        <v>3.1.09.02</v>
      </c>
      <c r="C132" s="77">
        <f>SaldosMovConv!C140</f>
        <v>-2564622718</v>
      </c>
      <c r="D132" s="77">
        <f>SaldosMovConv!D140</f>
        <v>0</v>
      </c>
      <c r="E132" s="77">
        <f>SaldosMovConv!E140</f>
        <v>0</v>
      </c>
      <c r="F132" s="77">
        <f>SaldosMovConv!F140</f>
        <v>-2564622718</v>
      </c>
      <c r="G132" s="77">
        <f>SaldosMovConv!G140</f>
        <v>0</v>
      </c>
      <c r="H132" s="77">
        <f>SaldosMovConv!H140</f>
        <v>-2564622718</v>
      </c>
    </row>
    <row r="133" spans="1:8" ht="15">
      <c r="A133" t="s">
        <v>332</v>
      </c>
      <c r="B133" t="str">
        <f>SaldosMovConv!P141</f>
        <v>3.1.45</v>
      </c>
      <c r="C133" s="77">
        <f>SaldosMovConv!C141</f>
        <v>0</v>
      </c>
      <c r="D133" s="77">
        <f>SaldosMovConv!D141</f>
        <v>0</v>
      </c>
      <c r="E133" s="77">
        <f>SaldosMovConv!E141</f>
        <v>0</v>
      </c>
      <c r="F133" s="77">
        <f>SaldosMovConv!F141</f>
        <v>0</v>
      </c>
      <c r="G133" s="77">
        <f>SaldosMovConv!G141</f>
        <v>0</v>
      </c>
      <c r="H133" s="77">
        <f>SaldosMovConv!H141</f>
        <v>0</v>
      </c>
    </row>
    <row r="134" spans="1:8" ht="15">
      <c r="A134" t="s">
        <v>332</v>
      </c>
      <c r="B134" t="str">
        <f>SaldosMovConv!P142</f>
        <v>3.1.45.06</v>
      </c>
      <c r="C134" s="77">
        <f>SaldosMovConv!C142</f>
        <v>0</v>
      </c>
      <c r="D134" s="77">
        <f>SaldosMovConv!D142</f>
        <v>0</v>
      </c>
      <c r="E134" s="77">
        <f>SaldosMovConv!E142</f>
        <v>0</v>
      </c>
      <c r="F134" s="77">
        <f>SaldosMovConv!F142</f>
        <v>0</v>
      </c>
      <c r="G134" s="77">
        <f>SaldosMovConv!G142</f>
        <v>0</v>
      </c>
      <c r="H134" s="77">
        <f>SaldosMovConv!H142</f>
        <v>0</v>
      </c>
    </row>
    <row r="135" spans="1:8" ht="15">
      <c r="A135" t="s">
        <v>332</v>
      </c>
      <c r="B135" t="str">
        <f>SaldosMovConv!P143</f>
        <v>3.1.45.12</v>
      </c>
      <c r="C135" s="77">
        <f>SaldosMovConv!C143</f>
        <v>0</v>
      </c>
      <c r="D135" s="77">
        <f>SaldosMovConv!D143</f>
        <v>0</v>
      </c>
      <c r="E135" s="77">
        <f>SaldosMovConv!E143</f>
        <v>0</v>
      </c>
      <c r="F135" s="77">
        <f>SaldosMovConv!F143</f>
        <v>0</v>
      </c>
      <c r="G135" s="77">
        <f>SaldosMovConv!G143</f>
        <v>0</v>
      </c>
      <c r="H135" s="77">
        <f>SaldosMovConv!H143</f>
        <v>0</v>
      </c>
    </row>
    <row r="136" spans="1:8" ht="15">
      <c r="A136" t="s">
        <v>332</v>
      </c>
      <c r="B136" t="str">
        <f>SaldosMovConv!P144</f>
        <v>3.1.45.16</v>
      </c>
      <c r="C136" s="77">
        <f>SaldosMovConv!C144</f>
        <v>0</v>
      </c>
      <c r="D136" s="77">
        <f>SaldosMovConv!D144</f>
        <v>0</v>
      </c>
      <c r="E136" s="77">
        <f>SaldosMovConv!E144</f>
        <v>0</v>
      </c>
      <c r="F136" s="77">
        <f>SaldosMovConv!F144</f>
        <v>0</v>
      </c>
      <c r="G136" s="77">
        <f>SaldosMovConv!G144</f>
        <v>0</v>
      </c>
      <c r="H136" s="77">
        <f>SaldosMovConv!H144</f>
        <v>0</v>
      </c>
    </row>
    <row r="137" spans="1:8" ht="15">
      <c r="A137" t="s">
        <v>332</v>
      </c>
      <c r="B137" t="str">
        <f>SaldosMovConv!P145</f>
        <v>3.1.45.18</v>
      </c>
      <c r="C137" s="77">
        <f>SaldosMovConv!C145</f>
        <v>0</v>
      </c>
      <c r="D137" s="77">
        <f>SaldosMovConv!D145</f>
        <v>0</v>
      </c>
      <c r="E137" s="77">
        <f>SaldosMovConv!E145</f>
        <v>0</v>
      </c>
      <c r="F137" s="77">
        <f>SaldosMovConv!F145</f>
        <v>0</v>
      </c>
      <c r="G137" s="77">
        <f>SaldosMovConv!G145</f>
        <v>0</v>
      </c>
      <c r="H137" s="77">
        <f>SaldosMovConv!H145</f>
        <v>0</v>
      </c>
    </row>
    <row r="138" spans="1:8" ht="15">
      <c r="A138" t="s">
        <v>332</v>
      </c>
      <c r="B138" t="str">
        <f>SaldosMovConv!P146</f>
        <v>3.1.45.90</v>
      </c>
      <c r="C138" s="77">
        <f>SaldosMovConv!C146</f>
        <v>0</v>
      </c>
      <c r="D138" s="77">
        <f>SaldosMovConv!D146</f>
        <v>0</v>
      </c>
      <c r="E138" s="77">
        <f>SaldosMovConv!E146</f>
        <v>0</v>
      </c>
      <c r="F138" s="77">
        <f>SaldosMovConv!F146</f>
        <v>0</v>
      </c>
      <c r="G138" s="77">
        <f>SaldosMovConv!G146</f>
        <v>0</v>
      </c>
      <c r="H138" s="77">
        <f>SaldosMovConv!H146</f>
        <v>0</v>
      </c>
    </row>
    <row r="139" spans="1:8" ht="15">
      <c r="A139" t="s">
        <v>332</v>
      </c>
      <c r="B139" t="str">
        <f>SaldosMovConv!P147</f>
        <v>4</v>
      </c>
      <c r="C139" s="90">
        <f>SaldosMovConv!C147</f>
        <v>7621838832</v>
      </c>
      <c r="D139" s="77">
        <f>SaldosMovConv!D147</f>
        <v>0</v>
      </c>
      <c r="E139" s="77">
        <f>SaldosMovConv!E147</f>
        <v>1113459645</v>
      </c>
      <c r="F139" s="77">
        <f>SaldosMovConv!F147</f>
        <v>8735298477</v>
      </c>
      <c r="G139" s="77">
        <f>SaldosMovConv!G147</f>
        <v>0</v>
      </c>
      <c r="H139" s="77">
        <f>SaldosMovConv!H147</f>
        <v>8735298477</v>
      </c>
    </row>
    <row r="140" spans="1:8" ht="15">
      <c r="A140" t="s">
        <v>332</v>
      </c>
      <c r="B140" t="str">
        <f>SaldosMovConv!P148</f>
        <v>4.1</v>
      </c>
      <c r="C140" s="77">
        <f>SaldosMovConv!C148</f>
        <v>0</v>
      </c>
      <c r="D140" s="77">
        <f>SaldosMovConv!D148</f>
        <v>0</v>
      </c>
      <c r="E140" s="77">
        <f>SaldosMovConv!E148</f>
        <v>0</v>
      </c>
      <c r="F140" s="77">
        <f>SaldosMovConv!F148</f>
        <v>0</v>
      </c>
      <c r="G140" s="77">
        <f>SaldosMovConv!G148</f>
        <v>0</v>
      </c>
      <c r="H140" s="77">
        <f>SaldosMovConv!H148</f>
        <v>0</v>
      </c>
    </row>
    <row r="141" spans="1:8" ht="15">
      <c r="A141" t="s">
        <v>332</v>
      </c>
      <c r="B141" t="str">
        <f>SaldosMovConv!P149</f>
        <v>4.1.10</v>
      </c>
      <c r="C141" s="77">
        <f>SaldosMovConv!C149</f>
        <v>0</v>
      </c>
      <c r="D141" s="77">
        <f>SaldosMovConv!D149</f>
        <v>0</v>
      </c>
      <c r="E141" s="77">
        <f>SaldosMovConv!E149</f>
        <v>0</v>
      </c>
      <c r="F141" s="77">
        <f>SaldosMovConv!F149</f>
        <v>0</v>
      </c>
      <c r="G141" s="77">
        <f>SaldosMovConv!G149</f>
        <v>0</v>
      </c>
      <c r="H141" s="77">
        <f>SaldosMovConv!H149</f>
        <v>0</v>
      </c>
    </row>
    <row r="142" spans="1:8" ht="15">
      <c r="A142" t="s">
        <v>332</v>
      </c>
      <c r="B142" t="str">
        <f>SaldosMovConv!P150</f>
        <v>4.1.10.90</v>
      </c>
      <c r="C142" s="77">
        <f>SaldosMovConv!C150</f>
        <v>0</v>
      </c>
      <c r="D142" s="77">
        <f>SaldosMovConv!D150</f>
        <v>0</v>
      </c>
      <c r="E142" s="77">
        <f>SaldosMovConv!E150</f>
        <v>0</v>
      </c>
      <c r="F142" s="77">
        <f>SaldosMovConv!F150</f>
        <v>0</v>
      </c>
      <c r="G142" s="77">
        <f>SaldosMovConv!G150</f>
        <v>0</v>
      </c>
      <c r="H142" s="77">
        <f>SaldosMovConv!H150</f>
        <v>0</v>
      </c>
    </row>
    <row r="143" spans="1:8" ht="15">
      <c r="A143" t="s">
        <v>332</v>
      </c>
      <c r="B143" t="str">
        <f>SaldosMovConv!P151</f>
        <v>4.4</v>
      </c>
      <c r="C143" s="77">
        <f>SaldosMovConv!C151</f>
        <v>0</v>
      </c>
      <c r="D143" s="77">
        <f>SaldosMovConv!D151</f>
        <v>0</v>
      </c>
      <c r="E143" s="77">
        <f>SaldosMovConv!E151</f>
        <v>0</v>
      </c>
      <c r="F143" s="77">
        <f>SaldosMovConv!F151</f>
        <v>0</v>
      </c>
      <c r="G143" s="77">
        <f>SaldosMovConv!G151</f>
        <v>0</v>
      </c>
      <c r="H143" s="77">
        <f>SaldosMovConv!H151</f>
        <v>0</v>
      </c>
    </row>
    <row r="144" spans="1:8" ht="15">
      <c r="A144" t="s">
        <v>332</v>
      </c>
      <c r="B144" t="str">
        <f>SaldosMovConv!P152</f>
        <v>4.4.28</v>
      </c>
      <c r="C144" s="77">
        <f>SaldosMovConv!C152</f>
        <v>0</v>
      </c>
      <c r="D144" s="77">
        <f>SaldosMovConv!D152</f>
        <v>0</v>
      </c>
      <c r="E144" s="77">
        <f>SaldosMovConv!E152</f>
        <v>0</v>
      </c>
      <c r="F144" s="77">
        <f>SaldosMovConv!F152</f>
        <v>0</v>
      </c>
      <c r="G144" s="77">
        <f>SaldosMovConv!G152</f>
        <v>0</v>
      </c>
      <c r="H144" s="77">
        <f>SaldosMovConv!H152</f>
        <v>0</v>
      </c>
    </row>
    <row r="145" spans="1:8" ht="15">
      <c r="A145" t="s">
        <v>332</v>
      </c>
      <c r="B145" t="str">
        <f>SaldosMovConv!P153</f>
        <v>4.4.28.90</v>
      </c>
      <c r="C145" s="77">
        <f>SaldosMovConv!C153</f>
        <v>0</v>
      </c>
      <c r="D145" s="77">
        <f>SaldosMovConv!D153</f>
        <v>0</v>
      </c>
      <c r="E145" s="77">
        <f>SaldosMovConv!E153</f>
        <v>0</v>
      </c>
      <c r="F145" s="77">
        <f>SaldosMovConv!F153</f>
        <v>0</v>
      </c>
      <c r="G145" s="77">
        <f>SaldosMovConv!G153</f>
        <v>0</v>
      </c>
      <c r="H145" s="77">
        <f>SaldosMovConv!H153</f>
        <v>0</v>
      </c>
    </row>
    <row r="146" spans="1:8" ht="15">
      <c r="A146" t="s">
        <v>332</v>
      </c>
      <c r="B146" t="str">
        <f>SaldosMovConv!P154</f>
        <v>4.7</v>
      </c>
      <c r="C146" s="77">
        <f>SaldosMovConv!C154</f>
        <v>7494269787</v>
      </c>
      <c r="D146" s="77">
        <f>SaldosMovConv!D154</f>
        <v>0</v>
      </c>
      <c r="E146" s="77">
        <f>SaldosMovConv!E154</f>
        <v>1095705720</v>
      </c>
      <c r="F146" s="77">
        <f>SaldosMovConv!F154</f>
        <v>8589975507</v>
      </c>
      <c r="G146" s="77">
        <f>SaldosMovConv!G154</f>
        <v>0</v>
      </c>
      <c r="H146" s="77">
        <f>SaldosMovConv!H154</f>
        <v>8589975507</v>
      </c>
    </row>
    <row r="147" spans="1:8" ht="15">
      <c r="A147" t="s">
        <v>332</v>
      </c>
      <c r="B147" t="str">
        <f>SaldosMovConv!P155</f>
        <v>4.7.05</v>
      </c>
      <c r="C147" s="77">
        <f>SaldosMovConv!C155</f>
        <v>7494269787</v>
      </c>
      <c r="D147" s="77">
        <f>SaldosMovConv!D155</f>
        <v>0</v>
      </c>
      <c r="E147" s="77">
        <f>SaldosMovConv!E155</f>
        <v>1095705720</v>
      </c>
      <c r="F147" s="77">
        <f>SaldosMovConv!F155</f>
        <v>8589975507</v>
      </c>
      <c r="G147" s="77">
        <f>SaldosMovConv!G155</f>
        <v>0</v>
      </c>
      <c r="H147" s="77">
        <f>SaldosMovConv!H155</f>
        <v>8589975507</v>
      </c>
    </row>
    <row r="148" spans="1:8" ht="15">
      <c r="A148" t="s">
        <v>332</v>
      </c>
      <c r="B148" t="str">
        <f>SaldosMovConv!P156</f>
        <v>4.7.05.08</v>
      </c>
      <c r="C148" s="77">
        <f>SaldosMovConv!C156</f>
        <v>2493161644</v>
      </c>
      <c r="D148" s="77">
        <f>SaldosMovConv!D156</f>
        <v>0</v>
      </c>
      <c r="E148" s="77">
        <f>SaldosMovConv!E156</f>
        <v>329073703</v>
      </c>
      <c r="F148" s="77">
        <f>SaldosMovConv!F156</f>
        <v>2822235347</v>
      </c>
      <c r="G148" s="77">
        <f>SaldosMovConv!G156</f>
        <v>0</v>
      </c>
      <c r="H148" s="77">
        <f>SaldosMovConv!H156</f>
        <v>2822235347</v>
      </c>
    </row>
    <row r="149" spans="1:8" ht="15">
      <c r="A149" t="s">
        <v>332</v>
      </c>
      <c r="B149" t="str">
        <f>SaldosMovConv!P157</f>
        <v>4.7.05.10</v>
      </c>
      <c r="C149" s="77">
        <f>SaldosMovConv!C157</f>
        <v>5001108143</v>
      </c>
      <c r="D149" s="77">
        <f>SaldosMovConv!D157</f>
        <v>0</v>
      </c>
      <c r="E149" s="77">
        <f>SaldosMovConv!E157</f>
        <v>766632017</v>
      </c>
      <c r="F149" s="77">
        <f>SaldosMovConv!F157</f>
        <v>5767740160</v>
      </c>
      <c r="G149" s="77">
        <f>SaldosMovConv!G157</f>
        <v>0</v>
      </c>
      <c r="H149" s="77">
        <f>SaldosMovConv!H157</f>
        <v>5767740160</v>
      </c>
    </row>
    <row r="150" spans="1:8" ht="15">
      <c r="A150" t="s">
        <v>332</v>
      </c>
      <c r="B150" t="str">
        <f>SaldosMovConv!P158</f>
        <v>4.8</v>
      </c>
      <c r="C150" s="77">
        <f>SaldosMovConv!C158</f>
        <v>127569045</v>
      </c>
      <c r="D150" s="77">
        <f>SaldosMovConv!D158</f>
        <v>0</v>
      </c>
      <c r="E150" s="77">
        <f>SaldosMovConv!E158</f>
        <v>17753925</v>
      </c>
      <c r="F150" s="77">
        <f>SaldosMovConv!F158</f>
        <v>145322970</v>
      </c>
      <c r="G150" s="77">
        <f>SaldosMovConv!G158</f>
        <v>0</v>
      </c>
      <c r="H150" s="77">
        <f>SaldosMovConv!H158</f>
        <v>145322970</v>
      </c>
    </row>
    <row r="151" spans="1:8" ht="15">
      <c r="A151" t="s">
        <v>332</v>
      </c>
      <c r="B151" t="str">
        <f>SaldosMovConv!P159</f>
        <v>4.8.02</v>
      </c>
      <c r="C151" s="77">
        <f>SaldosMovConv!C159</f>
        <v>1565009</v>
      </c>
      <c r="D151" s="77">
        <f>SaldosMovConv!D159</f>
        <v>0</v>
      </c>
      <c r="E151" s="77">
        <f>SaldosMovConv!E159</f>
        <v>324448</v>
      </c>
      <c r="F151" s="77">
        <f>SaldosMovConv!F159</f>
        <v>1889457</v>
      </c>
      <c r="G151" s="77">
        <f>SaldosMovConv!G159</f>
        <v>0</v>
      </c>
      <c r="H151" s="77">
        <f>SaldosMovConv!H159</f>
        <v>1889457</v>
      </c>
    </row>
    <row r="152" spans="1:8" ht="15">
      <c r="A152" t="s">
        <v>332</v>
      </c>
      <c r="B152" t="str">
        <f>SaldosMovConv!P160</f>
        <v>4.8.02.01</v>
      </c>
      <c r="C152" s="77">
        <f>SaldosMovConv!C160</f>
        <v>1565009</v>
      </c>
      <c r="D152" s="77">
        <f>SaldosMovConv!D160</f>
        <v>0</v>
      </c>
      <c r="E152" s="77">
        <f>SaldosMovConv!E160</f>
        <v>324448</v>
      </c>
      <c r="F152" s="77">
        <f>SaldosMovConv!F160</f>
        <v>1889457</v>
      </c>
      <c r="G152" s="77">
        <f>SaldosMovConv!G160</f>
        <v>0</v>
      </c>
      <c r="H152" s="77">
        <f>SaldosMovConv!H160</f>
        <v>1889457</v>
      </c>
    </row>
    <row r="153" spans="1:8" ht="15">
      <c r="A153" t="s">
        <v>332</v>
      </c>
      <c r="B153" t="str">
        <f>SaldosMovConv!P161</f>
        <v>4.8.08</v>
      </c>
      <c r="C153" s="77">
        <f>SaldosMovConv!C161</f>
        <v>126004036</v>
      </c>
      <c r="D153" s="77">
        <f>SaldosMovConv!D161</f>
        <v>0</v>
      </c>
      <c r="E153" s="77">
        <f>SaldosMovConv!E161</f>
        <v>17429477</v>
      </c>
      <c r="F153" s="77">
        <f>SaldosMovConv!F161</f>
        <v>143433513</v>
      </c>
      <c r="G153" s="77">
        <f>SaldosMovConv!G161</f>
        <v>0</v>
      </c>
      <c r="H153" s="77">
        <f>SaldosMovConv!H161</f>
        <v>143433513</v>
      </c>
    </row>
    <row r="154" spans="1:8" ht="15">
      <c r="A154" t="s">
        <v>332</v>
      </c>
      <c r="B154" t="str">
        <f>SaldosMovConv!P162</f>
        <v>4.8.08.17</v>
      </c>
      <c r="C154" s="77">
        <f>SaldosMovConv!C162</f>
        <v>21000000</v>
      </c>
      <c r="D154" s="77">
        <f>SaldosMovConv!D162</f>
        <v>0</v>
      </c>
      <c r="E154" s="77">
        <f>SaldosMovConv!E162</f>
        <v>3500000</v>
      </c>
      <c r="F154" s="77">
        <f>SaldosMovConv!F162</f>
        <v>24500000</v>
      </c>
      <c r="G154" s="77">
        <f>SaldosMovConv!G162</f>
        <v>0</v>
      </c>
      <c r="H154" s="77">
        <f>SaldosMovConv!H162</f>
        <v>24500000</v>
      </c>
    </row>
    <row r="155" spans="1:8" ht="15">
      <c r="A155" t="s">
        <v>332</v>
      </c>
      <c r="B155" t="str">
        <f>SaldosMovConv!P163</f>
        <v>4.8.08.25</v>
      </c>
      <c r="C155" s="77">
        <f>SaldosMovConv!C163</f>
        <v>0</v>
      </c>
      <c r="D155" s="77">
        <f>SaldosMovConv!D163</f>
        <v>0</v>
      </c>
      <c r="E155" s="77">
        <f>SaldosMovConv!E163</f>
        <v>0</v>
      </c>
      <c r="F155" s="77">
        <f>SaldosMovConv!F163</f>
        <v>0</v>
      </c>
      <c r="G155" s="77">
        <f>SaldosMovConv!G163</f>
        <v>0</v>
      </c>
      <c r="H155" s="77">
        <f>SaldosMovConv!H163</f>
        <v>0</v>
      </c>
    </row>
    <row r="156" spans="1:8" ht="15">
      <c r="A156" t="s">
        <v>332</v>
      </c>
      <c r="B156" t="str">
        <f>SaldosMovConv!P164</f>
        <v>4.8.08.90</v>
      </c>
      <c r="C156" s="77">
        <f>SaldosMovConv!C164</f>
        <v>105004036</v>
      </c>
      <c r="D156" s="77">
        <f>SaldosMovConv!D164</f>
        <v>0</v>
      </c>
      <c r="E156" s="77">
        <f>SaldosMovConv!E164</f>
        <v>13929477</v>
      </c>
      <c r="F156" s="77">
        <f>SaldosMovConv!F164</f>
        <v>118933513</v>
      </c>
      <c r="G156" s="77">
        <f>SaldosMovConv!G164</f>
        <v>0</v>
      </c>
      <c r="H156" s="77">
        <f>SaldosMovConv!H164</f>
        <v>118933513</v>
      </c>
    </row>
    <row r="157" spans="1:8" ht="15">
      <c r="A157" t="s">
        <v>332</v>
      </c>
      <c r="B157" t="str">
        <f>SaldosMovConv!P165</f>
        <v>5</v>
      </c>
      <c r="C157" s="77">
        <f>SaldosMovConv!C165</f>
        <v>5874723228</v>
      </c>
      <c r="D157" s="77">
        <f>SaldosMovConv!D165</f>
        <v>1255899977</v>
      </c>
      <c r="E157" s="77">
        <f>SaldosMovConv!E165</f>
        <v>88313913</v>
      </c>
      <c r="F157" s="77">
        <f>SaldosMovConv!F165</f>
        <v>7042309292</v>
      </c>
      <c r="G157" s="77">
        <f>SaldosMovConv!G165</f>
        <v>0</v>
      </c>
      <c r="H157" s="77">
        <f>SaldosMovConv!H165</f>
        <v>7042309292</v>
      </c>
    </row>
    <row r="158" spans="1:8" ht="15">
      <c r="A158" t="s">
        <v>332</v>
      </c>
      <c r="B158" t="str">
        <f>SaldosMovConv!P166</f>
        <v>5.1</v>
      </c>
      <c r="C158" s="77">
        <f>SaldosMovConv!C166</f>
        <v>2444079684</v>
      </c>
      <c r="D158" s="77">
        <f>SaldosMovConv!D166</f>
        <v>434532638</v>
      </c>
      <c r="E158" s="77">
        <f>SaldosMovConv!E166</f>
        <v>13348860</v>
      </c>
      <c r="F158" s="77">
        <f>SaldosMovConv!F166</f>
        <v>2865263462</v>
      </c>
      <c r="G158" s="77">
        <f>SaldosMovConv!G166</f>
        <v>0</v>
      </c>
      <c r="H158" s="77">
        <f>SaldosMovConv!H166</f>
        <v>2865263462</v>
      </c>
    </row>
    <row r="159" spans="1:8" ht="15">
      <c r="A159" t="s">
        <v>332</v>
      </c>
      <c r="B159" t="str">
        <f>SaldosMovConv!P167</f>
        <v>5.1.01</v>
      </c>
      <c r="C159" s="77">
        <f>SaldosMovConv!C167</f>
        <v>1100049245</v>
      </c>
      <c r="D159" s="77">
        <f>SaldosMovConv!D167</f>
        <v>190167970</v>
      </c>
      <c r="E159" s="77">
        <f>SaldosMovConv!E167</f>
        <v>0</v>
      </c>
      <c r="F159" s="77">
        <f>SaldosMovConv!F167</f>
        <v>1290217215</v>
      </c>
      <c r="G159" s="77">
        <f>SaldosMovConv!G167</f>
        <v>0</v>
      </c>
      <c r="H159" s="77">
        <f>SaldosMovConv!H167</f>
        <v>1290217215</v>
      </c>
    </row>
    <row r="160" spans="1:8" ht="15">
      <c r="A160" t="s">
        <v>332</v>
      </c>
      <c r="B160" t="str">
        <f>SaldosMovConv!P168</f>
        <v>5.1.01.01</v>
      </c>
      <c r="C160" s="77">
        <f>SaldosMovConv!C168</f>
        <v>709589320</v>
      </c>
      <c r="D160" s="77">
        <f>SaldosMovConv!D168</f>
        <v>123511414</v>
      </c>
      <c r="E160" s="77">
        <f>SaldosMovConv!E168</f>
        <v>0</v>
      </c>
      <c r="F160" s="77">
        <f>SaldosMovConv!F168</f>
        <v>833100734</v>
      </c>
      <c r="G160" s="77">
        <f>SaldosMovConv!G168</f>
        <v>0</v>
      </c>
      <c r="H160" s="77">
        <f>SaldosMovConv!H168</f>
        <v>833100734</v>
      </c>
    </row>
    <row r="161" spans="1:8" ht="15">
      <c r="A161" t="s">
        <v>332</v>
      </c>
      <c r="B161" t="str">
        <f>SaldosMovConv!P169</f>
        <v>5.1.01.03</v>
      </c>
      <c r="C161" s="77">
        <f>SaldosMovConv!C169</f>
        <v>712206</v>
      </c>
      <c r="D161" s="77">
        <f>SaldosMovConv!D169</f>
        <v>44485</v>
      </c>
      <c r="E161" s="77">
        <f>SaldosMovConv!E169</f>
        <v>0</v>
      </c>
      <c r="F161" s="77">
        <f>SaldosMovConv!F169</f>
        <v>756691</v>
      </c>
      <c r="G161" s="77">
        <f>SaldosMovConv!G169</f>
        <v>0</v>
      </c>
      <c r="H161" s="77">
        <f>SaldosMovConv!H169</f>
        <v>756691</v>
      </c>
    </row>
    <row r="162" spans="1:8" ht="15">
      <c r="A162" t="s">
        <v>332</v>
      </c>
      <c r="B162" t="str">
        <f>SaldosMovConv!P170</f>
        <v>5.1.01.05</v>
      </c>
      <c r="C162" s="77">
        <f>SaldosMovConv!C170</f>
        <v>90169413</v>
      </c>
      <c r="D162" s="77">
        <f>SaldosMovConv!D170</f>
        <v>16945611</v>
      </c>
      <c r="E162" s="77">
        <f>SaldosMovConv!E170</f>
        <v>0</v>
      </c>
      <c r="F162" s="77">
        <f>SaldosMovConv!F170</f>
        <v>107115024</v>
      </c>
      <c r="G162" s="77">
        <f>SaldosMovConv!G170</f>
        <v>0</v>
      </c>
      <c r="H162" s="77">
        <f>SaldosMovConv!H170</f>
        <v>107115024</v>
      </c>
    </row>
    <row r="163" spans="1:8" ht="15">
      <c r="A163" t="s">
        <v>332</v>
      </c>
      <c r="B163" t="str">
        <f>SaldosMovConv!P171</f>
        <v>5.1.01.10</v>
      </c>
      <c r="C163" s="77">
        <f>SaldosMovConv!C171</f>
        <v>239988651</v>
      </c>
      <c r="D163" s="77">
        <f>SaldosMovConv!D171</f>
        <v>42389290</v>
      </c>
      <c r="E163" s="77">
        <f>SaldosMovConv!E171</f>
        <v>0</v>
      </c>
      <c r="F163" s="77">
        <f>SaldosMovConv!F171</f>
        <v>282377941</v>
      </c>
      <c r="G163" s="77">
        <f>SaldosMovConv!G171</f>
        <v>0</v>
      </c>
      <c r="H163" s="77">
        <f>SaldosMovConv!H171</f>
        <v>282377941</v>
      </c>
    </row>
    <row r="164" spans="1:8" ht="15">
      <c r="A164" t="s">
        <v>332</v>
      </c>
      <c r="B164" t="str">
        <f>SaldosMovConv!P172</f>
        <v>5.1.01.19</v>
      </c>
      <c r="C164" s="77">
        <f>SaldosMovConv!C172</f>
        <v>57519031</v>
      </c>
      <c r="D164" s="77">
        <f>SaldosMovConv!D172</f>
        <v>6932066</v>
      </c>
      <c r="E164" s="77">
        <f>SaldosMovConv!E172</f>
        <v>0</v>
      </c>
      <c r="F164" s="77">
        <f>SaldosMovConv!F172</f>
        <v>64451097</v>
      </c>
      <c r="G164" s="77">
        <f>SaldosMovConv!G172</f>
        <v>0</v>
      </c>
      <c r="H164" s="77">
        <f>SaldosMovConv!H172</f>
        <v>64451097</v>
      </c>
    </row>
    <row r="165" spans="1:8" ht="15">
      <c r="A165" t="s">
        <v>332</v>
      </c>
      <c r="B165" t="str">
        <f>SaldosMovConv!P173</f>
        <v>5.1.01.23</v>
      </c>
      <c r="C165" s="77">
        <f>SaldosMovConv!C173</f>
        <v>1277448</v>
      </c>
      <c r="D165" s="77">
        <f>SaldosMovConv!D173</f>
        <v>212908</v>
      </c>
      <c r="E165" s="77">
        <f>SaldosMovConv!E173</f>
        <v>0</v>
      </c>
      <c r="F165" s="77">
        <f>SaldosMovConv!F173</f>
        <v>1490356</v>
      </c>
      <c r="G165" s="77">
        <f>SaldosMovConv!G173</f>
        <v>0</v>
      </c>
      <c r="H165" s="77">
        <f>SaldosMovConv!H173</f>
        <v>1490356</v>
      </c>
    </row>
    <row r="166" spans="1:8" ht="15">
      <c r="A166" t="s">
        <v>332</v>
      </c>
      <c r="B166" t="str">
        <f>SaldosMovConv!P174</f>
        <v>5.1.01.60</v>
      </c>
      <c r="C166" s="77">
        <f>SaldosMovConv!C174</f>
        <v>793176</v>
      </c>
      <c r="D166" s="77">
        <f>SaldosMovConv!D174</f>
        <v>132196</v>
      </c>
      <c r="E166" s="77">
        <f>SaldosMovConv!E174</f>
        <v>0</v>
      </c>
      <c r="F166" s="77">
        <f>SaldosMovConv!F174</f>
        <v>925372</v>
      </c>
      <c r="G166" s="77">
        <f>SaldosMovConv!G174</f>
        <v>0</v>
      </c>
      <c r="H166" s="77">
        <f>SaldosMovConv!H174</f>
        <v>925372</v>
      </c>
    </row>
    <row r="167" spans="1:8" ht="15">
      <c r="A167" t="s">
        <v>332</v>
      </c>
      <c r="B167" t="str">
        <f>SaldosMovConv!P175</f>
        <v>5.1.02</v>
      </c>
      <c r="C167" s="77">
        <f>SaldosMovConv!C175</f>
        <v>1209278</v>
      </c>
      <c r="D167" s="77">
        <f>SaldosMovConv!D175</f>
        <v>0</v>
      </c>
      <c r="E167" s="77">
        <f>SaldosMovConv!E175</f>
        <v>0</v>
      </c>
      <c r="F167" s="77">
        <f>SaldosMovConv!F175</f>
        <v>1209278</v>
      </c>
      <c r="G167" s="77">
        <f>SaldosMovConv!G175</f>
        <v>0</v>
      </c>
      <c r="H167" s="77">
        <f>SaldosMovConv!H175</f>
        <v>1209278</v>
      </c>
    </row>
    <row r="168" spans="1:8" ht="15">
      <c r="A168" t="s">
        <v>332</v>
      </c>
      <c r="B168" t="str">
        <f>SaldosMovConv!P176</f>
        <v>5.1.02.01</v>
      </c>
      <c r="C168" s="77">
        <f>SaldosMovConv!C176</f>
        <v>1209278</v>
      </c>
      <c r="D168" s="77">
        <f>SaldosMovConv!D176</f>
        <v>0</v>
      </c>
      <c r="E168" s="77">
        <f>SaldosMovConv!E176</f>
        <v>0</v>
      </c>
      <c r="F168" s="77">
        <f>SaldosMovConv!F176</f>
        <v>1209278</v>
      </c>
      <c r="G168" s="77">
        <f>SaldosMovConv!G176</f>
        <v>0</v>
      </c>
      <c r="H168" s="77">
        <f>SaldosMovConv!H176</f>
        <v>1209278</v>
      </c>
    </row>
    <row r="169" spans="1:8" ht="15">
      <c r="A169" t="s">
        <v>332</v>
      </c>
      <c r="B169" t="str">
        <f>SaldosMovConv!P177</f>
        <v>5.1.03</v>
      </c>
      <c r="C169" s="77">
        <f>SaldosMovConv!C177</f>
        <v>275591600</v>
      </c>
      <c r="D169" s="77">
        <f>SaldosMovConv!D177</f>
        <v>57390400</v>
      </c>
      <c r="E169" s="77">
        <f>SaldosMovConv!E177</f>
        <v>0</v>
      </c>
      <c r="F169" s="77">
        <f>SaldosMovConv!F177</f>
        <v>332982000</v>
      </c>
      <c r="G169" s="77">
        <f>SaldosMovConv!G177</f>
        <v>0</v>
      </c>
      <c r="H169" s="77">
        <f>SaldosMovConv!H177</f>
        <v>332982000</v>
      </c>
    </row>
    <row r="170" spans="1:8" ht="15">
      <c r="A170" t="s">
        <v>332</v>
      </c>
      <c r="B170" t="str">
        <f>SaldosMovConv!P178</f>
        <v>5.1.03.02</v>
      </c>
      <c r="C170" s="77">
        <f>SaldosMovConv!C178</f>
        <v>46731700</v>
      </c>
      <c r="D170" s="77">
        <f>SaldosMovConv!D178</f>
        <v>16866600</v>
      </c>
      <c r="E170" s="77">
        <f>SaldosMovConv!E178</f>
        <v>0</v>
      </c>
      <c r="F170" s="77">
        <f>SaldosMovConv!F178</f>
        <v>63598300</v>
      </c>
      <c r="G170" s="77">
        <f>SaldosMovConv!G178</f>
        <v>0</v>
      </c>
      <c r="H170" s="77">
        <f>SaldosMovConv!H178</f>
        <v>63598300</v>
      </c>
    </row>
    <row r="171" spans="1:8" ht="15">
      <c r="A171" t="s">
        <v>332</v>
      </c>
      <c r="B171" t="str">
        <f>SaldosMovConv!P179</f>
        <v>5.1.03.03</v>
      </c>
      <c r="C171" s="77">
        <f>SaldosMovConv!C179</f>
        <v>90561300</v>
      </c>
      <c r="D171" s="77">
        <f>SaldosMovConv!D179</f>
        <v>16002900</v>
      </c>
      <c r="E171" s="77">
        <f>SaldosMovConv!E179</f>
        <v>0</v>
      </c>
      <c r="F171" s="77">
        <f>SaldosMovConv!F179</f>
        <v>106564200</v>
      </c>
      <c r="G171" s="77">
        <f>SaldosMovConv!G179</f>
        <v>0</v>
      </c>
      <c r="H171" s="77">
        <f>SaldosMovConv!H179</f>
        <v>106564200</v>
      </c>
    </row>
    <row r="172" spans="1:8" ht="15">
      <c r="A172" t="s">
        <v>332</v>
      </c>
      <c r="B172" t="str">
        <f>SaldosMovConv!P180</f>
        <v>5.1.03.05</v>
      </c>
      <c r="C172" s="77">
        <f>SaldosMovConv!C180</f>
        <v>10446900</v>
      </c>
      <c r="D172" s="77">
        <f>SaldosMovConv!D180</f>
        <v>1928400</v>
      </c>
      <c r="E172" s="77">
        <f>SaldosMovConv!E180</f>
        <v>0</v>
      </c>
      <c r="F172" s="77">
        <f>SaldosMovConv!F180</f>
        <v>12375300</v>
      </c>
      <c r="G172" s="77">
        <f>SaldosMovConv!G180</f>
        <v>0</v>
      </c>
      <c r="H172" s="77">
        <f>SaldosMovConv!H180</f>
        <v>12375300</v>
      </c>
    </row>
    <row r="173" spans="1:8" ht="15">
      <c r="A173" t="s">
        <v>332</v>
      </c>
      <c r="B173" t="str">
        <f>SaldosMovConv!P181</f>
        <v>5.1.03.06</v>
      </c>
      <c r="C173" s="77">
        <f>SaldosMovConv!C181</f>
        <v>83343700</v>
      </c>
      <c r="D173" s="77">
        <f>SaldosMovConv!D181</f>
        <v>14124700</v>
      </c>
      <c r="E173" s="77">
        <f>SaldosMovConv!E181</f>
        <v>0</v>
      </c>
      <c r="F173" s="77">
        <f>SaldosMovConv!F181</f>
        <v>97468400</v>
      </c>
      <c r="G173" s="77">
        <f>SaldosMovConv!G181</f>
        <v>0</v>
      </c>
      <c r="H173" s="77">
        <f>SaldosMovConv!H181</f>
        <v>97468400</v>
      </c>
    </row>
    <row r="174" spans="1:8" ht="15">
      <c r="A174" t="s">
        <v>332</v>
      </c>
      <c r="B174" t="str">
        <f>SaldosMovConv!P182</f>
        <v>5.1.03.07</v>
      </c>
      <c r="C174" s="77">
        <f>SaldosMovConv!C182</f>
        <v>44508000</v>
      </c>
      <c r="D174" s="77">
        <f>SaldosMovConv!D182</f>
        <v>8467800</v>
      </c>
      <c r="E174" s="77">
        <f>SaldosMovConv!E182</f>
        <v>0</v>
      </c>
      <c r="F174" s="77">
        <f>SaldosMovConv!F182</f>
        <v>52975800</v>
      </c>
      <c r="G174" s="77">
        <f>SaldosMovConv!G182</f>
        <v>0</v>
      </c>
      <c r="H174" s="77">
        <f>SaldosMovConv!H182</f>
        <v>52975800</v>
      </c>
    </row>
    <row r="175" spans="1:8" ht="15">
      <c r="A175" t="s">
        <v>332</v>
      </c>
      <c r="B175" t="str">
        <f>SaldosMovConv!P183</f>
        <v>5.1.04</v>
      </c>
      <c r="C175" s="77">
        <f>SaldosMovConv!C183</f>
        <v>58421100</v>
      </c>
      <c r="D175" s="77">
        <f>SaldosMovConv!D183</f>
        <v>21084100</v>
      </c>
      <c r="E175" s="77">
        <f>SaldosMovConv!E183</f>
        <v>0</v>
      </c>
      <c r="F175" s="77">
        <f>SaldosMovConv!F183</f>
        <v>79505200</v>
      </c>
      <c r="G175" s="77">
        <f>SaldosMovConv!G183</f>
        <v>0</v>
      </c>
      <c r="H175" s="77">
        <f>SaldosMovConv!H183</f>
        <v>79505200</v>
      </c>
    </row>
    <row r="176" spans="1:8" ht="15">
      <c r="A176" t="s">
        <v>332</v>
      </c>
      <c r="B176" t="str">
        <f>SaldosMovConv!P184</f>
        <v>5.1.04.01</v>
      </c>
      <c r="C176" s="77">
        <f>SaldosMovConv!C184</f>
        <v>35051200</v>
      </c>
      <c r="D176" s="77">
        <f>SaldosMovConv!D184</f>
        <v>12650200</v>
      </c>
      <c r="E176" s="77">
        <f>SaldosMovConv!E184</f>
        <v>0</v>
      </c>
      <c r="F176" s="77">
        <f>SaldosMovConv!F184</f>
        <v>47701400</v>
      </c>
      <c r="G176" s="77">
        <f>SaldosMovConv!G184</f>
        <v>0</v>
      </c>
      <c r="H176" s="77">
        <f>SaldosMovConv!H184</f>
        <v>47701400</v>
      </c>
    </row>
    <row r="177" spans="1:8" ht="15">
      <c r="A177" t="s">
        <v>332</v>
      </c>
      <c r="B177" t="str">
        <f>SaldosMovConv!P185</f>
        <v>5.1.04.02</v>
      </c>
      <c r="C177" s="77">
        <f>SaldosMovConv!C185</f>
        <v>23369900</v>
      </c>
      <c r="D177" s="77">
        <f>SaldosMovConv!D185</f>
        <v>8433900</v>
      </c>
      <c r="E177" s="77">
        <f>SaldosMovConv!E185</f>
        <v>0</v>
      </c>
      <c r="F177" s="77">
        <f>SaldosMovConv!F185</f>
        <v>31803800</v>
      </c>
      <c r="G177" s="77">
        <f>SaldosMovConv!G185</f>
        <v>0</v>
      </c>
      <c r="H177" s="77">
        <f>SaldosMovConv!H185</f>
        <v>31803800</v>
      </c>
    </row>
    <row r="178" spans="1:8" ht="15">
      <c r="A178" t="s">
        <v>332</v>
      </c>
      <c r="B178" t="str">
        <f>SaldosMovConv!P186</f>
        <v>5.1.07</v>
      </c>
      <c r="C178" s="77">
        <f>SaldosMovConv!C186</f>
        <v>601763472</v>
      </c>
      <c r="D178" s="77">
        <f>SaldosMovConv!D186</f>
        <v>98230462</v>
      </c>
      <c r="E178" s="77">
        <f>SaldosMovConv!E186</f>
        <v>13201009</v>
      </c>
      <c r="F178" s="77">
        <f>SaldosMovConv!F186</f>
        <v>686792925</v>
      </c>
      <c r="G178" s="77">
        <f>SaldosMovConv!G186</f>
        <v>0</v>
      </c>
      <c r="H178" s="77">
        <f>SaldosMovConv!H186</f>
        <v>686792925</v>
      </c>
    </row>
    <row r="179" spans="1:8" ht="15">
      <c r="A179" t="s">
        <v>332</v>
      </c>
      <c r="B179" t="str">
        <f>SaldosMovConv!P187</f>
        <v>5.1.07.01</v>
      </c>
      <c r="C179" s="77">
        <f>SaldosMovConv!C187</f>
        <v>95681374</v>
      </c>
      <c r="D179" s="77">
        <f>SaldosMovConv!D187</f>
        <v>12476587</v>
      </c>
      <c r="E179" s="77">
        <f>SaldosMovConv!E187</f>
        <v>0</v>
      </c>
      <c r="F179" s="77">
        <f>SaldosMovConv!F187</f>
        <v>108157961</v>
      </c>
      <c r="G179" s="77">
        <f>SaldosMovConv!G187</f>
        <v>0</v>
      </c>
      <c r="H179" s="77">
        <f>SaldosMovConv!H187</f>
        <v>108157961</v>
      </c>
    </row>
    <row r="180" spans="1:8" ht="15">
      <c r="A180" t="s">
        <v>332</v>
      </c>
      <c r="B180" t="str">
        <f>SaldosMovConv!P188</f>
        <v>5.1.07.02</v>
      </c>
      <c r="C180" s="77">
        <f>SaldosMovConv!C188</f>
        <v>89050312</v>
      </c>
      <c r="D180" s="77">
        <f>SaldosMovConv!D188</f>
        <v>34494457</v>
      </c>
      <c r="E180" s="77">
        <f>SaldosMovConv!E188</f>
        <v>0</v>
      </c>
      <c r="F180" s="77">
        <f>SaldosMovConv!F188</f>
        <v>123544769</v>
      </c>
      <c r="G180" s="77">
        <f>SaldosMovConv!G188</f>
        <v>0</v>
      </c>
      <c r="H180" s="77">
        <f>SaldosMovConv!H188</f>
        <v>123544769</v>
      </c>
    </row>
    <row r="181" spans="1:8" ht="15">
      <c r="A181" t="s">
        <v>332</v>
      </c>
      <c r="B181" t="str">
        <f>SaldosMovConv!P189</f>
        <v>5.1.07.03</v>
      </c>
      <c r="C181" s="77">
        <f>SaldosMovConv!C189</f>
        <v>10241345</v>
      </c>
      <c r="D181" s="77">
        <f>SaldosMovConv!D189</f>
        <v>4139333</v>
      </c>
      <c r="E181" s="77">
        <f>SaldosMovConv!E189</f>
        <v>0</v>
      </c>
      <c r="F181" s="77">
        <f>SaldosMovConv!F189</f>
        <v>14380678</v>
      </c>
      <c r="G181" s="77">
        <f>SaldosMovConv!G189</f>
        <v>0</v>
      </c>
      <c r="H181" s="77">
        <f>SaldosMovConv!H189</f>
        <v>14380678</v>
      </c>
    </row>
    <row r="182" spans="1:8" ht="15">
      <c r="A182" t="s">
        <v>332</v>
      </c>
      <c r="B182" t="str">
        <f>SaldosMovConv!P190</f>
        <v>5.1.07.04</v>
      </c>
      <c r="C182" s="77">
        <f>SaldosMovConv!C190</f>
        <v>73687250</v>
      </c>
      <c r="D182" s="77">
        <f>SaldosMovConv!D190</f>
        <v>8757187</v>
      </c>
      <c r="E182" s="77">
        <f>SaldosMovConv!E190</f>
        <v>0</v>
      </c>
      <c r="F182" s="77">
        <f>SaldosMovConv!F190</f>
        <v>82444437</v>
      </c>
      <c r="G182" s="77">
        <f>SaldosMovConv!G190</f>
        <v>0</v>
      </c>
      <c r="H182" s="77">
        <f>SaldosMovConv!H190</f>
        <v>82444437</v>
      </c>
    </row>
    <row r="183" spans="1:8" ht="15">
      <c r="A183" t="s">
        <v>332</v>
      </c>
      <c r="B183" t="str">
        <f>SaldosMovConv!P191</f>
        <v>5.1.07.05</v>
      </c>
      <c r="C183" s="77">
        <f>SaldosMovConv!C191</f>
        <v>122490080</v>
      </c>
      <c r="D183" s="77">
        <f>SaldosMovConv!D191</f>
        <v>36190986</v>
      </c>
      <c r="E183" s="77">
        <f>SaldosMovConv!E191</f>
        <v>0</v>
      </c>
      <c r="F183" s="77">
        <f>SaldosMovConv!F191</f>
        <v>158681066</v>
      </c>
      <c r="G183" s="77">
        <f>SaldosMovConv!G191</f>
        <v>0</v>
      </c>
      <c r="H183" s="77">
        <f>SaldosMovConv!H191</f>
        <v>158681066</v>
      </c>
    </row>
    <row r="184" spans="1:8" ht="15">
      <c r="A184" t="s">
        <v>332</v>
      </c>
      <c r="B184" t="str">
        <f>SaldosMovConv!P192</f>
        <v>5.1.07.06</v>
      </c>
      <c r="C184" s="77">
        <f>SaldosMovConv!C192</f>
        <v>199211173</v>
      </c>
      <c r="D184" s="77">
        <f>SaldosMovConv!D192</f>
        <v>90917</v>
      </c>
      <c r="E184" s="77">
        <f>SaldosMovConv!E192</f>
        <v>13201009</v>
      </c>
      <c r="F184" s="77">
        <f>SaldosMovConv!F192</f>
        <v>186101081</v>
      </c>
      <c r="G184" s="77">
        <f>SaldosMovConv!G192</f>
        <v>0</v>
      </c>
      <c r="H184" s="77">
        <f>SaldosMovConv!H192</f>
        <v>186101081</v>
      </c>
    </row>
    <row r="185" spans="1:8" ht="15">
      <c r="A185" t="s">
        <v>332</v>
      </c>
      <c r="B185" t="str">
        <f>SaldosMovConv!P193</f>
        <v>5.1.07.07</v>
      </c>
      <c r="C185" s="77">
        <f>SaldosMovConv!C193</f>
        <v>7500911</v>
      </c>
      <c r="D185" s="77">
        <f>SaldosMovConv!D193</f>
        <v>1470293</v>
      </c>
      <c r="E185" s="77">
        <f>SaldosMovConv!E193</f>
        <v>0</v>
      </c>
      <c r="F185" s="77">
        <f>SaldosMovConv!F193</f>
        <v>8971204</v>
      </c>
      <c r="G185" s="77">
        <f>SaldosMovConv!G193</f>
        <v>0</v>
      </c>
      <c r="H185" s="77">
        <f>SaldosMovConv!H193</f>
        <v>8971204</v>
      </c>
    </row>
    <row r="186" spans="1:8" ht="15">
      <c r="A186" t="s">
        <v>332</v>
      </c>
      <c r="B186" t="str">
        <f>SaldosMovConv!P194</f>
        <v>5.1.07.90</v>
      </c>
      <c r="C186" s="77">
        <f>SaldosMovConv!C194</f>
        <v>3901027</v>
      </c>
      <c r="D186" s="77">
        <f>SaldosMovConv!D194</f>
        <v>610702</v>
      </c>
      <c r="E186" s="77">
        <f>SaldosMovConv!E194</f>
        <v>0</v>
      </c>
      <c r="F186" s="77">
        <f>SaldosMovConv!F194</f>
        <v>4511729</v>
      </c>
      <c r="G186" s="77">
        <f>SaldosMovConv!G194</f>
        <v>0</v>
      </c>
      <c r="H186" s="77">
        <f>SaldosMovConv!H194</f>
        <v>4511729</v>
      </c>
    </row>
    <row r="187" spans="1:8" ht="15">
      <c r="A187" t="s">
        <v>332</v>
      </c>
      <c r="B187" t="str">
        <f>SaldosMovConv!P195</f>
        <v>5.1.08</v>
      </c>
      <c r="C187" s="77">
        <f>SaldosMovConv!C195</f>
        <v>11775853</v>
      </c>
      <c r="D187" s="77">
        <f>SaldosMovConv!D195</f>
        <v>81200</v>
      </c>
      <c r="E187" s="77">
        <f>SaldosMovConv!E195</f>
        <v>112803</v>
      </c>
      <c r="F187" s="77">
        <f>SaldosMovConv!F195</f>
        <v>11744250</v>
      </c>
      <c r="G187" s="77">
        <f>SaldosMovConv!G195</f>
        <v>0</v>
      </c>
      <c r="H187" s="77">
        <f>SaldosMovConv!H195</f>
        <v>11744250</v>
      </c>
    </row>
    <row r="188" spans="1:8" ht="15">
      <c r="A188" t="s">
        <v>332</v>
      </c>
      <c r="B188" t="str">
        <f>SaldosMovConv!P196</f>
        <v>5.1.08.02</v>
      </c>
      <c r="C188" s="77">
        <f>SaldosMovConv!C196</f>
        <v>0</v>
      </c>
      <c r="D188" s="77">
        <f>SaldosMovConv!D196</f>
        <v>0</v>
      </c>
      <c r="E188" s="77">
        <f>SaldosMovConv!E196</f>
        <v>0</v>
      </c>
      <c r="F188" s="77">
        <f>SaldosMovConv!F196</f>
        <v>0</v>
      </c>
      <c r="G188" s="77">
        <f>SaldosMovConv!G196</f>
        <v>0</v>
      </c>
      <c r="H188" s="77">
        <f>SaldosMovConv!H196</f>
        <v>0</v>
      </c>
    </row>
    <row r="189" spans="1:8" ht="15">
      <c r="A189" t="s">
        <v>332</v>
      </c>
      <c r="B189" t="str">
        <f>SaldosMovConv!P197</f>
        <v>5.1.08.03</v>
      </c>
      <c r="C189" s="77">
        <f>SaldosMovConv!C197</f>
        <v>11775853</v>
      </c>
      <c r="D189" s="77">
        <f>SaldosMovConv!D197</f>
        <v>81200</v>
      </c>
      <c r="E189" s="77">
        <f>SaldosMovConv!E197</f>
        <v>112803</v>
      </c>
      <c r="F189" s="77">
        <f>SaldosMovConv!F197</f>
        <v>11744250</v>
      </c>
      <c r="G189" s="77">
        <f>SaldosMovConv!G197</f>
        <v>0</v>
      </c>
      <c r="H189" s="77">
        <f>SaldosMovConv!H197</f>
        <v>11744250</v>
      </c>
    </row>
    <row r="190" spans="1:8" ht="15">
      <c r="A190" t="s">
        <v>332</v>
      </c>
      <c r="B190" t="str">
        <f>SaldosMovConv!P198</f>
        <v>5.1.11</v>
      </c>
      <c r="C190" s="77">
        <f>SaldosMovConv!C198</f>
        <v>395269136</v>
      </c>
      <c r="D190" s="77">
        <f>SaldosMovConv!D198</f>
        <v>67578506</v>
      </c>
      <c r="E190" s="77">
        <f>SaldosMovConv!E198</f>
        <v>35048</v>
      </c>
      <c r="F190" s="77">
        <f>SaldosMovConv!F198</f>
        <v>462812594</v>
      </c>
      <c r="G190" s="77">
        <f>SaldosMovConv!G198</f>
        <v>0</v>
      </c>
      <c r="H190" s="77">
        <f>SaldosMovConv!H198</f>
        <v>462812594</v>
      </c>
    </row>
    <row r="191" spans="1:8" ht="15">
      <c r="A191" t="s">
        <v>332</v>
      </c>
      <c r="B191" t="str">
        <f>SaldosMovConv!P199</f>
        <v>5.1.11.13</v>
      </c>
      <c r="C191" s="77">
        <f>SaldosMovConv!C199</f>
        <v>28374429</v>
      </c>
      <c r="D191" s="77">
        <f>SaldosMovConv!D199</f>
        <v>0</v>
      </c>
      <c r="E191" s="77">
        <f>SaldosMovConv!E199</f>
        <v>0</v>
      </c>
      <c r="F191" s="77">
        <f>SaldosMovConv!F199</f>
        <v>28374429</v>
      </c>
      <c r="G191" s="77">
        <f>SaldosMovConv!G199</f>
        <v>0</v>
      </c>
      <c r="H191" s="77">
        <f>SaldosMovConv!H199</f>
        <v>28374429</v>
      </c>
    </row>
    <row r="192" spans="1:8" ht="15">
      <c r="A192" t="s">
        <v>332</v>
      </c>
      <c r="B192" t="str">
        <f>SaldosMovConv!P200</f>
        <v>5.1.11.14</v>
      </c>
      <c r="C192" s="77">
        <f>SaldosMovConv!C200</f>
        <v>93796015</v>
      </c>
      <c r="D192" s="77">
        <f>SaldosMovConv!D200</f>
        <v>6600705</v>
      </c>
      <c r="E192" s="77">
        <f>SaldosMovConv!E200</f>
        <v>0</v>
      </c>
      <c r="F192" s="77">
        <f>SaldosMovConv!F200</f>
        <v>100396720</v>
      </c>
      <c r="G192" s="77">
        <f>SaldosMovConv!G200</f>
        <v>0</v>
      </c>
      <c r="H192" s="77">
        <f>SaldosMovConv!H200</f>
        <v>100396720</v>
      </c>
    </row>
    <row r="193" spans="1:8" ht="15">
      <c r="A193" t="s">
        <v>332</v>
      </c>
      <c r="B193" t="str">
        <f>SaldosMovConv!P201</f>
        <v>5.1.11.15</v>
      </c>
      <c r="C193" s="77">
        <f>SaldosMovConv!C201</f>
        <v>15316540</v>
      </c>
      <c r="D193" s="77">
        <f>SaldosMovConv!D201</f>
        <v>443886</v>
      </c>
      <c r="E193" s="77">
        <f>SaldosMovConv!E201</f>
        <v>0</v>
      </c>
      <c r="F193" s="77">
        <f>SaldosMovConv!F201</f>
        <v>15760426</v>
      </c>
      <c r="G193" s="77">
        <f>SaldosMovConv!G201</f>
        <v>0</v>
      </c>
      <c r="H193" s="77">
        <f>SaldosMovConv!H201</f>
        <v>15760426</v>
      </c>
    </row>
    <row r="194" spans="1:8" ht="15">
      <c r="A194" t="s">
        <v>332</v>
      </c>
      <c r="B194" t="str">
        <f>SaldosMovConv!P202</f>
        <v>5.1.11.17</v>
      </c>
      <c r="C194" s="77">
        <f>SaldosMovConv!C202</f>
        <v>30515753</v>
      </c>
      <c r="D194" s="77">
        <f>SaldosMovConv!D202</f>
        <v>3717172</v>
      </c>
      <c r="E194" s="77">
        <f>SaldosMovConv!E202</f>
        <v>0</v>
      </c>
      <c r="F194" s="77">
        <f>SaldosMovConv!F202</f>
        <v>34232925</v>
      </c>
      <c r="G194" s="77">
        <f>SaldosMovConv!G202</f>
        <v>0</v>
      </c>
      <c r="H194" s="77">
        <f>SaldosMovConv!H202</f>
        <v>34232925</v>
      </c>
    </row>
    <row r="195" spans="1:8" ht="15">
      <c r="A195" t="s">
        <v>332</v>
      </c>
      <c r="B195" t="str">
        <f>SaldosMovConv!P203</f>
        <v>5.1.11.21</v>
      </c>
      <c r="C195" s="77">
        <f>SaldosMovConv!C203</f>
        <v>207000</v>
      </c>
      <c r="D195" s="77">
        <f>SaldosMovConv!D203</f>
        <v>0</v>
      </c>
      <c r="E195" s="77">
        <f>SaldosMovConv!E203</f>
        <v>0</v>
      </c>
      <c r="F195" s="77">
        <f>SaldosMovConv!F203</f>
        <v>207000</v>
      </c>
      <c r="G195" s="77">
        <f>SaldosMovConv!G203</f>
        <v>0</v>
      </c>
      <c r="H195" s="77">
        <f>SaldosMovConv!H203</f>
        <v>207000</v>
      </c>
    </row>
    <row r="196" spans="1:8" ht="15">
      <c r="A196" t="s">
        <v>332</v>
      </c>
      <c r="B196" t="str">
        <f>SaldosMovConv!P204</f>
        <v>5.1.11.23</v>
      </c>
      <c r="C196" s="77">
        <f>SaldosMovConv!C204</f>
        <v>7108618</v>
      </c>
      <c r="D196" s="77">
        <f>SaldosMovConv!D204</f>
        <v>1905160</v>
      </c>
      <c r="E196" s="77">
        <f>SaldosMovConv!E204</f>
        <v>0</v>
      </c>
      <c r="F196" s="77">
        <f>SaldosMovConv!F204</f>
        <v>9013778</v>
      </c>
      <c r="G196" s="77">
        <f>SaldosMovConv!G204</f>
        <v>0</v>
      </c>
      <c r="H196" s="77">
        <f>SaldosMovConv!H204</f>
        <v>9013778</v>
      </c>
    </row>
    <row r="197" spans="1:8" ht="15">
      <c r="A197" t="s">
        <v>332</v>
      </c>
      <c r="B197" t="str">
        <f>SaldosMovConv!P205</f>
        <v>5.1.11.25</v>
      </c>
      <c r="C197" s="77">
        <f>SaldosMovConv!C205</f>
        <v>148992240</v>
      </c>
      <c r="D197" s="77">
        <f>SaldosMovConv!D205</f>
        <v>24760004</v>
      </c>
      <c r="E197" s="77">
        <f>SaldosMovConv!E205</f>
        <v>35048</v>
      </c>
      <c r="F197" s="77">
        <f>SaldosMovConv!F205</f>
        <v>173717196</v>
      </c>
      <c r="G197" s="77">
        <f>SaldosMovConv!G205</f>
        <v>0</v>
      </c>
      <c r="H197" s="77">
        <f>SaldosMovConv!H205</f>
        <v>173717196</v>
      </c>
    </row>
    <row r="198" spans="1:8" ht="15">
      <c r="A198" t="s">
        <v>332</v>
      </c>
      <c r="B198" t="str">
        <f>SaldosMovConv!P206</f>
        <v>5.1.11.27</v>
      </c>
      <c r="C198" s="77">
        <f>SaldosMovConv!C206</f>
        <v>5453078</v>
      </c>
      <c r="D198" s="77">
        <f>SaldosMovConv!D206</f>
        <v>3994369</v>
      </c>
      <c r="E198" s="77">
        <f>SaldosMovConv!E206</f>
        <v>0</v>
      </c>
      <c r="F198" s="77">
        <f>SaldosMovConv!F206</f>
        <v>9447447</v>
      </c>
      <c r="G198" s="77">
        <f>SaldosMovConv!G206</f>
        <v>0</v>
      </c>
      <c r="H198" s="77">
        <f>SaldosMovConv!H206</f>
        <v>9447447</v>
      </c>
    </row>
    <row r="199" spans="1:8" ht="15">
      <c r="A199" t="s">
        <v>332</v>
      </c>
      <c r="B199" t="str">
        <f>SaldosMovConv!P207</f>
        <v>5.1.11.55</v>
      </c>
      <c r="C199" s="77">
        <f>SaldosMovConv!C207</f>
        <v>64596992</v>
      </c>
      <c r="D199" s="77">
        <f>SaldosMovConv!D207</f>
        <v>26157210</v>
      </c>
      <c r="E199" s="77">
        <f>SaldosMovConv!E207</f>
        <v>0</v>
      </c>
      <c r="F199" s="77">
        <f>SaldosMovConv!F207</f>
        <v>90754202</v>
      </c>
      <c r="G199" s="77">
        <f>SaldosMovConv!G207</f>
        <v>0</v>
      </c>
      <c r="H199" s="77">
        <f>SaldosMovConv!H207</f>
        <v>90754202</v>
      </c>
    </row>
    <row r="200" spans="1:8" ht="15">
      <c r="A200" t="s">
        <v>332</v>
      </c>
      <c r="B200" t="str">
        <f>SaldosMovConv!P208</f>
        <v>5.1.11.64</v>
      </c>
      <c r="C200" s="77">
        <f>SaldosMovConv!C208</f>
        <v>908471</v>
      </c>
      <c r="D200" s="77">
        <f>SaldosMovConv!D208</f>
        <v>0</v>
      </c>
      <c r="E200" s="77">
        <f>SaldosMovConv!E208</f>
        <v>0</v>
      </c>
      <c r="F200" s="77">
        <f>SaldosMovConv!F208</f>
        <v>908471</v>
      </c>
      <c r="G200" s="77">
        <f>SaldosMovConv!G208</f>
        <v>0</v>
      </c>
      <c r="H200" s="77">
        <f>SaldosMovConv!H208</f>
        <v>908471</v>
      </c>
    </row>
    <row r="201" spans="1:8" ht="15">
      <c r="A201" t="s">
        <v>332</v>
      </c>
      <c r="B201" t="str">
        <f>SaldosMovConv!P209</f>
        <v>5.1.20</v>
      </c>
      <c r="C201" s="77">
        <f>SaldosMovConv!C209</f>
        <v>0</v>
      </c>
      <c r="D201" s="77">
        <f>SaldosMovConv!D209</f>
        <v>0</v>
      </c>
      <c r="E201" s="77">
        <f>SaldosMovConv!E209</f>
        <v>0</v>
      </c>
      <c r="F201" s="77">
        <f>SaldosMovConv!F209</f>
        <v>0</v>
      </c>
      <c r="G201" s="77">
        <f>SaldosMovConv!G209</f>
        <v>0</v>
      </c>
      <c r="H201" s="77">
        <f>SaldosMovConv!H209</f>
        <v>0</v>
      </c>
    </row>
    <row r="202" spans="1:8" ht="15">
      <c r="A202" t="s">
        <v>332</v>
      </c>
      <c r="B202" t="str">
        <f>SaldosMovConv!P210</f>
        <v>5.1.20.27</v>
      </c>
      <c r="C202" s="77">
        <f>SaldosMovConv!C210</f>
        <v>0</v>
      </c>
      <c r="D202" s="77">
        <f>SaldosMovConv!D210</f>
        <v>0</v>
      </c>
      <c r="E202" s="77">
        <f>SaldosMovConv!E210</f>
        <v>0</v>
      </c>
      <c r="F202" s="77">
        <f>SaldosMovConv!F210</f>
        <v>0</v>
      </c>
      <c r="G202" s="77">
        <f>SaldosMovConv!G210</f>
        <v>0</v>
      </c>
      <c r="H202" s="77">
        <f>SaldosMovConv!H210</f>
        <v>0</v>
      </c>
    </row>
    <row r="203" spans="1:8" ht="15">
      <c r="A203" t="s">
        <v>332</v>
      </c>
      <c r="B203" t="str">
        <f>SaldosMovConv!P211</f>
        <v>5.3</v>
      </c>
      <c r="C203" s="77">
        <f>SaldosMovConv!C211</f>
        <v>261055802</v>
      </c>
      <c r="D203" s="77">
        <f>SaldosMovConv!D211</f>
        <v>45368964</v>
      </c>
      <c r="E203" s="77">
        <f>SaldosMovConv!E211</f>
        <v>0</v>
      </c>
      <c r="F203" s="77">
        <f>SaldosMovConv!F211</f>
        <v>306424766</v>
      </c>
      <c r="G203" s="77">
        <f>SaldosMovConv!G211</f>
        <v>0</v>
      </c>
      <c r="H203" s="77">
        <f>SaldosMovConv!H211</f>
        <v>306424766</v>
      </c>
    </row>
    <row r="204" spans="1:8" ht="15">
      <c r="A204" t="s">
        <v>332</v>
      </c>
      <c r="B204" t="str">
        <f>SaldosMovConv!P212</f>
        <v>5.3.60</v>
      </c>
      <c r="C204" s="77">
        <f>SaldosMovConv!C212</f>
        <v>246599874</v>
      </c>
      <c r="D204" s="77">
        <f>SaldosMovConv!D212</f>
        <v>42602635</v>
      </c>
      <c r="E204" s="77">
        <f>SaldosMovConv!E212</f>
        <v>0</v>
      </c>
      <c r="F204" s="77">
        <f>SaldosMovConv!F212</f>
        <v>289202509</v>
      </c>
      <c r="G204" s="77">
        <f>SaldosMovConv!G212</f>
        <v>0</v>
      </c>
      <c r="H204" s="77">
        <f>SaldosMovConv!H212</f>
        <v>289202509</v>
      </c>
    </row>
    <row r="205" spans="1:8" ht="15">
      <c r="A205" t="s">
        <v>332</v>
      </c>
      <c r="B205" t="str">
        <f>SaldosMovConv!P213</f>
        <v>5.3.60.01</v>
      </c>
      <c r="C205" s="77">
        <f>SaldosMovConv!C213</f>
        <v>147876330</v>
      </c>
      <c r="D205" s="77">
        <f>SaldosMovConv!D213</f>
        <v>24646054</v>
      </c>
      <c r="E205" s="77">
        <f>SaldosMovConv!E213</f>
        <v>0</v>
      </c>
      <c r="F205" s="77">
        <f>SaldosMovConv!F213</f>
        <v>172522384</v>
      </c>
      <c r="G205" s="77">
        <f>SaldosMovConv!G213</f>
        <v>0</v>
      </c>
      <c r="H205" s="77">
        <f>SaldosMovConv!H213</f>
        <v>172522384</v>
      </c>
    </row>
    <row r="206" spans="1:8" ht="15">
      <c r="A206" t="s">
        <v>332</v>
      </c>
      <c r="B206" t="str">
        <f>SaldosMovConv!P214</f>
        <v>5.3.60.04</v>
      </c>
      <c r="C206" s="77">
        <f>SaldosMovConv!C214</f>
        <v>3599742</v>
      </c>
      <c r="D206" s="77">
        <f>SaldosMovConv!D214</f>
        <v>599957</v>
      </c>
      <c r="E206" s="77">
        <f>SaldosMovConv!E214</f>
        <v>0</v>
      </c>
      <c r="F206" s="77">
        <f>SaldosMovConv!F214</f>
        <v>4199699</v>
      </c>
      <c r="G206" s="77">
        <f>SaldosMovConv!G214</f>
        <v>0</v>
      </c>
      <c r="H206" s="77">
        <f>SaldosMovConv!H214</f>
        <v>4199699</v>
      </c>
    </row>
    <row r="207" spans="1:8" ht="15">
      <c r="A207" t="s">
        <v>332</v>
      </c>
      <c r="B207" t="str">
        <f>SaldosMovConv!P215</f>
        <v>5.3.60.06</v>
      </c>
      <c r="C207" s="77">
        <f>SaldosMovConv!C215</f>
        <v>6628048</v>
      </c>
      <c r="D207" s="77">
        <f>SaldosMovConv!D215</f>
        <v>1142854</v>
      </c>
      <c r="E207" s="77">
        <f>SaldosMovConv!E215</f>
        <v>0</v>
      </c>
      <c r="F207" s="77">
        <f>SaldosMovConv!F215</f>
        <v>7770902</v>
      </c>
      <c r="G207" s="77">
        <f>SaldosMovConv!G215</f>
        <v>0</v>
      </c>
      <c r="H207" s="77">
        <f>SaldosMovConv!H215</f>
        <v>7770902</v>
      </c>
    </row>
    <row r="208" spans="1:8" ht="15">
      <c r="A208" t="s">
        <v>332</v>
      </c>
      <c r="B208" t="str">
        <f>SaldosMovConv!P216</f>
        <v>5.3.60.07</v>
      </c>
      <c r="C208" s="77">
        <f>SaldosMovConv!C216</f>
        <v>88278396</v>
      </c>
      <c r="D208" s="77">
        <f>SaldosMovConv!D216</f>
        <v>16177544</v>
      </c>
      <c r="E208" s="77">
        <f>SaldosMovConv!E216</f>
        <v>0</v>
      </c>
      <c r="F208" s="77">
        <f>SaldosMovConv!F216</f>
        <v>104455940</v>
      </c>
      <c r="G208" s="77">
        <f>SaldosMovConv!G216</f>
        <v>0</v>
      </c>
      <c r="H208" s="77">
        <f>SaldosMovConv!H216</f>
        <v>104455940</v>
      </c>
    </row>
    <row r="209" spans="1:8" ht="15">
      <c r="A209" t="s">
        <v>332</v>
      </c>
      <c r="B209" t="str">
        <f>SaldosMovConv!P217</f>
        <v>5.3.60.09</v>
      </c>
      <c r="C209" s="77">
        <f>SaldosMovConv!C217</f>
        <v>217358</v>
      </c>
      <c r="D209" s="77">
        <f>SaldosMovConv!D217</f>
        <v>36226</v>
      </c>
      <c r="E209" s="77">
        <f>SaldosMovConv!E217</f>
        <v>0</v>
      </c>
      <c r="F209" s="77">
        <f>SaldosMovConv!F217</f>
        <v>253584</v>
      </c>
      <c r="G209" s="77">
        <f>SaldosMovConv!G217</f>
        <v>0</v>
      </c>
      <c r="H209" s="77">
        <f>SaldosMovConv!H217</f>
        <v>253584</v>
      </c>
    </row>
    <row r="210" spans="1:8" ht="15">
      <c r="A210" t="s">
        <v>332</v>
      </c>
      <c r="B210" t="str">
        <f>SaldosMovConv!P218</f>
        <v>5.3.66</v>
      </c>
      <c r="C210" s="77">
        <f>SaldosMovConv!C218</f>
        <v>14455928</v>
      </c>
      <c r="D210" s="77">
        <f>SaldosMovConv!D218</f>
        <v>2766329</v>
      </c>
      <c r="E210" s="77">
        <f>SaldosMovConv!E218</f>
        <v>0</v>
      </c>
      <c r="F210" s="77">
        <f>SaldosMovConv!F218</f>
        <v>17222257</v>
      </c>
      <c r="G210" s="77">
        <f>SaldosMovConv!G218</f>
        <v>0</v>
      </c>
      <c r="H210" s="77">
        <f>SaldosMovConv!H218</f>
        <v>17222257</v>
      </c>
    </row>
    <row r="211" spans="1:8" ht="15">
      <c r="A211" t="s">
        <v>332</v>
      </c>
      <c r="B211" t="str">
        <f>SaldosMovConv!P219</f>
        <v>5.3.66.05</v>
      </c>
      <c r="C211" s="77">
        <f>SaldosMovConv!C219</f>
        <v>11961102</v>
      </c>
      <c r="D211" s="77">
        <f>SaldosMovConv!D219</f>
        <v>2350524</v>
      </c>
      <c r="E211" s="77">
        <f>SaldosMovConv!E219</f>
        <v>0</v>
      </c>
      <c r="F211" s="77">
        <f>SaldosMovConv!F219</f>
        <v>14311626</v>
      </c>
      <c r="G211" s="77">
        <f>SaldosMovConv!G219</f>
        <v>0</v>
      </c>
      <c r="H211" s="77">
        <f>SaldosMovConv!H219</f>
        <v>14311626</v>
      </c>
    </row>
    <row r="212" spans="1:8" ht="15">
      <c r="A212" t="s">
        <v>332</v>
      </c>
      <c r="B212" t="str">
        <f>SaldosMovConv!P220</f>
        <v>5.3.66.06</v>
      </c>
      <c r="C212" s="77">
        <f>SaldosMovConv!C220</f>
        <v>2494826</v>
      </c>
      <c r="D212" s="77">
        <f>SaldosMovConv!D220</f>
        <v>415805</v>
      </c>
      <c r="E212" s="77">
        <f>SaldosMovConv!E220</f>
        <v>0</v>
      </c>
      <c r="F212" s="77">
        <f>SaldosMovConv!F220</f>
        <v>2910631</v>
      </c>
      <c r="G212" s="77">
        <f>SaldosMovConv!G220</f>
        <v>0</v>
      </c>
      <c r="H212" s="77">
        <f>SaldosMovConv!H220</f>
        <v>2910631</v>
      </c>
    </row>
    <row r="213" spans="1:8" ht="15">
      <c r="A213" t="s">
        <v>332</v>
      </c>
      <c r="B213" t="str">
        <f>SaldosMovConv!P221</f>
        <v>5.3.68</v>
      </c>
      <c r="C213" s="77">
        <f>SaldosMovConv!C221</f>
        <v>0</v>
      </c>
      <c r="D213" s="77">
        <f>SaldosMovConv!D221</f>
        <v>0</v>
      </c>
      <c r="E213" s="77">
        <f>SaldosMovConv!E221</f>
        <v>0</v>
      </c>
      <c r="F213" s="77">
        <f>SaldosMovConv!F221</f>
        <v>0</v>
      </c>
      <c r="G213" s="77">
        <f>SaldosMovConv!G221</f>
        <v>0</v>
      </c>
      <c r="H213" s="77">
        <f>SaldosMovConv!H221</f>
        <v>0</v>
      </c>
    </row>
    <row r="214" spans="1:8" ht="15">
      <c r="A214" t="s">
        <v>332</v>
      </c>
      <c r="B214" t="str">
        <f>SaldosMovConv!P222</f>
        <v>5.3.68.05</v>
      </c>
      <c r="C214" s="77">
        <f>SaldosMovConv!C222</f>
        <v>0</v>
      </c>
      <c r="D214" s="77">
        <f>SaldosMovConv!D222</f>
        <v>0</v>
      </c>
      <c r="E214" s="77">
        <f>SaldosMovConv!E222</f>
        <v>0</v>
      </c>
      <c r="F214" s="77">
        <f>SaldosMovConv!F222</f>
        <v>0</v>
      </c>
      <c r="G214" s="77">
        <f>SaldosMovConv!G222</f>
        <v>0</v>
      </c>
      <c r="H214" s="77">
        <f>SaldosMovConv!H222</f>
        <v>0</v>
      </c>
    </row>
    <row r="215" spans="1:8" ht="15">
      <c r="A215" t="s">
        <v>332</v>
      </c>
      <c r="B215" t="str">
        <f>SaldosMovConv!P223</f>
        <v>5.5</v>
      </c>
      <c r="C215" s="77">
        <f>SaldosMovConv!C223</f>
        <v>3156629991</v>
      </c>
      <c r="D215" s="77">
        <f>SaldosMovConv!D223</f>
        <v>774282191</v>
      </c>
      <c r="E215" s="77">
        <f>SaldosMovConv!E223</f>
        <v>74965053</v>
      </c>
      <c r="F215" s="77">
        <f>SaldosMovConv!F223</f>
        <v>3855947129</v>
      </c>
      <c r="G215" s="77">
        <f>SaldosMovConv!G223</f>
        <v>0</v>
      </c>
      <c r="H215" s="77">
        <f>SaldosMovConv!H223</f>
        <v>3855947129</v>
      </c>
    </row>
    <row r="216" spans="1:8" ht="15">
      <c r="A216" t="s">
        <v>332</v>
      </c>
      <c r="B216" t="str">
        <f>SaldosMovConv!P224</f>
        <v>5.5.06</v>
      </c>
      <c r="C216" s="77">
        <f>SaldosMovConv!C224</f>
        <v>3156629991</v>
      </c>
      <c r="D216" s="77">
        <f>SaldosMovConv!D224</f>
        <v>774282191</v>
      </c>
      <c r="E216" s="77">
        <f>SaldosMovConv!E224</f>
        <v>74965053</v>
      </c>
      <c r="F216" s="77">
        <f>SaldosMovConv!F224</f>
        <v>3855947129</v>
      </c>
      <c r="G216" s="77">
        <f>SaldosMovConv!G224</f>
        <v>0</v>
      </c>
      <c r="H216" s="77">
        <f>SaldosMovConv!H224</f>
        <v>3855947129</v>
      </c>
    </row>
    <row r="217" spans="1:8" ht="15">
      <c r="A217" t="s">
        <v>332</v>
      </c>
      <c r="B217" t="str">
        <f>SaldosMovConv!P225</f>
        <v>5.5.06.06</v>
      </c>
      <c r="C217" s="77">
        <f>SaldosMovConv!C225</f>
        <v>3156629991</v>
      </c>
      <c r="D217" s="77">
        <f>SaldosMovConv!D225</f>
        <v>774282191</v>
      </c>
      <c r="E217" s="77">
        <f>SaldosMovConv!E225</f>
        <v>74965053</v>
      </c>
      <c r="F217" s="77">
        <f>SaldosMovConv!F225</f>
        <v>3855947129</v>
      </c>
      <c r="G217" s="77">
        <f>SaldosMovConv!G225</f>
        <v>0</v>
      </c>
      <c r="H217" s="77">
        <f>SaldosMovConv!H225</f>
        <v>3855947129</v>
      </c>
    </row>
    <row r="218" spans="1:8" ht="15">
      <c r="A218" t="s">
        <v>332</v>
      </c>
      <c r="B218" t="str">
        <f>SaldosMovConv!P226</f>
        <v>5.7</v>
      </c>
      <c r="C218" s="77">
        <f>SaldosMovConv!C226</f>
        <v>0</v>
      </c>
      <c r="D218" s="77">
        <f>SaldosMovConv!D226</f>
        <v>1716184</v>
      </c>
      <c r="E218" s="77">
        <f>SaldosMovConv!E226</f>
        <v>0</v>
      </c>
      <c r="F218" s="77">
        <f>SaldosMovConv!F226</f>
        <v>1716184</v>
      </c>
      <c r="G218" s="77">
        <f>SaldosMovConv!G226</f>
        <v>0</v>
      </c>
      <c r="H218" s="77">
        <f>SaldosMovConv!H226</f>
        <v>1716184</v>
      </c>
    </row>
    <row r="219" spans="1:8" ht="15">
      <c r="A219" t="s">
        <v>332</v>
      </c>
      <c r="B219" t="str">
        <f>SaldosMovConv!P227</f>
        <v>5.7.20</v>
      </c>
      <c r="C219" s="77">
        <f>SaldosMovConv!C227</f>
        <v>0</v>
      </c>
      <c r="D219" s="77">
        <f>SaldosMovConv!D227</f>
        <v>1716184</v>
      </c>
      <c r="E219" s="77">
        <f>SaldosMovConv!E227</f>
        <v>0</v>
      </c>
      <c r="F219" s="77">
        <f>SaldosMovConv!F227</f>
        <v>1716184</v>
      </c>
      <c r="G219" s="77">
        <f>SaldosMovConv!G227</f>
        <v>0</v>
      </c>
      <c r="H219" s="77">
        <f>SaldosMovConv!H227</f>
        <v>1716184</v>
      </c>
    </row>
    <row r="220" spans="1:8" ht="15">
      <c r="A220" t="s">
        <v>332</v>
      </c>
      <c r="B220" t="str">
        <f>SaldosMovConv!P228</f>
        <v>5.7.20.81</v>
      </c>
      <c r="C220" s="77">
        <f>SaldosMovConv!C228</f>
        <v>0</v>
      </c>
      <c r="D220" s="77">
        <f>SaldosMovConv!D228</f>
        <v>1716184</v>
      </c>
      <c r="E220" s="77">
        <f>SaldosMovConv!E228</f>
        <v>0</v>
      </c>
      <c r="F220" s="77">
        <f>SaldosMovConv!F228</f>
        <v>1716184</v>
      </c>
      <c r="G220" s="77">
        <f>SaldosMovConv!G228</f>
        <v>0</v>
      </c>
      <c r="H220" s="77">
        <f>SaldosMovConv!H228</f>
        <v>1716184</v>
      </c>
    </row>
    <row r="221" spans="1:8" ht="15">
      <c r="A221" t="s">
        <v>332</v>
      </c>
      <c r="B221" t="str">
        <f>SaldosMovConv!P229</f>
        <v>5.8</v>
      </c>
      <c r="C221" s="77">
        <f>SaldosMovConv!C229</f>
        <v>12957751</v>
      </c>
      <c r="D221" s="77">
        <f>SaldosMovConv!D229</f>
        <v>0</v>
      </c>
      <c r="E221" s="77">
        <f>SaldosMovConv!E229</f>
        <v>0</v>
      </c>
      <c r="F221" s="77">
        <f>SaldosMovConv!F229</f>
        <v>12957751</v>
      </c>
      <c r="G221" s="77">
        <f>SaldosMovConv!G229</f>
        <v>0</v>
      </c>
      <c r="H221" s="77">
        <f>SaldosMovConv!H229</f>
        <v>12957751</v>
      </c>
    </row>
    <row r="222" spans="1:8" ht="15">
      <c r="A222" t="s">
        <v>332</v>
      </c>
      <c r="B222" t="str">
        <f>SaldosMovConv!P230</f>
        <v>5.8.02</v>
      </c>
      <c r="C222" s="77">
        <f>SaldosMovConv!C230</f>
        <v>16000</v>
      </c>
      <c r="D222" s="77">
        <f>SaldosMovConv!D230</f>
        <v>0</v>
      </c>
      <c r="E222" s="77">
        <f>SaldosMovConv!E230</f>
        <v>0</v>
      </c>
      <c r="F222" s="77">
        <f>SaldosMovConv!F230</f>
        <v>16000</v>
      </c>
      <c r="G222" s="77">
        <f>SaldosMovConv!G230</f>
        <v>0</v>
      </c>
      <c r="H222" s="77">
        <f>SaldosMovConv!H230</f>
        <v>16000</v>
      </c>
    </row>
    <row r="223" spans="1:8" ht="15">
      <c r="A223" t="s">
        <v>332</v>
      </c>
      <c r="B223" t="str">
        <f>SaldosMovConv!P231</f>
        <v>5.8.02.40</v>
      </c>
      <c r="C223" s="77">
        <f>SaldosMovConv!C231</f>
        <v>16000</v>
      </c>
      <c r="D223" s="77">
        <f>SaldosMovConv!D231</f>
        <v>0</v>
      </c>
      <c r="E223" s="77">
        <f>SaldosMovConv!E231</f>
        <v>0</v>
      </c>
      <c r="F223" s="77">
        <f>SaldosMovConv!F231</f>
        <v>16000</v>
      </c>
      <c r="G223" s="77">
        <f>SaldosMovConv!G231</f>
        <v>0</v>
      </c>
      <c r="H223" s="77">
        <f>SaldosMovConv!H231</f>
        <v>16000</v>
      </c>
    </row>
    <row r="224" spans="1:8" ht="15">
      <c r="A224" t="s">
        <v>332</v>
      </c>
      <c r="B224" t="str">
        <f>SaldosMovConv!P232</f>
        <v>5.8.04</v>
      </c>
      <c r="C224" s="77">
        <f>SaldosMovConv!C232</f>
        <v>0</v>
      </c>
      <c r="D224" s="77">
        <f>SaldosMovConv!D232</f>
        <v>0</v>
      </c>
      <c r="E224" s="77">
        <f>SaldosMovConv!E232</f>
        <v>0</v>
      </c>
      <c r="F224" s="77">
        <f>SaldosMovConv!F232</f>
        <v>0</v>
      </c>
      <c r="G224" s="77">
        <f>SaldosMovConv!G232</f>
        <v>0</v>
      </c>
      <c r="H224" s="77">
        <f>SaldosMovConv!H232</f>
        <v>0</v>
      </c>
    </row>
    <row r="225" spans="1:8" ht="15">
      <c r="A225" t="s">
        <v>332</v>
      </c>
      <c r="B225" t="str">
        <f>SaldosMovConv!P233</f>
        <v>5.8.04.02</v>
      </c>
      <c r="C225" s="77">
        <f>SaldosMovConv!C233</f>
        <v>0</v>
      </c>
      <c r="D225" s="77">
        <f>SaldosMovConv!D233</f>
        <v>0</v>
      </c>
      <c r="E225" s="77">
        <f>SaldosMovConv!E233</f>
        <v>0</v>
      </c>
      <c r="F225" s="77">
        <f>SaldosMovConv!F233</f>
        <v>0</v>
      </c>
      <c r="G225" s="77">
        <f>SaldosMovConv!G233</f>
        <v>0</v>
      </c>
      <c r="H225" s="77">
        <f>SaldosMovConv!H233</f>
        <v>0</v>
      </c>
    </row>
    <row r="226" spans="1:8" ht="15">
      <c r="A226" t="s">
        <v>332</v>
      </c>
      <c r="B226" t="str">
        <f>SaldosMovConv!P234</f>
        <v>5.8.90</v>
      </c>
      <c r="C226" s="77">
        <f>SaldosMovConv!C234</f>
        <v>12941751</v>
      </c>
      <c r="D226" s="77">
        <f>SaldosMovConv!D234</f>
        <v>0</v>
      </c>
      <c r="E226" s="77">
        <f>SaldosMovConv!E234</f>
        <v>0</v>
      </c>
      <c r="F226" s="77">
        <f>SaldosMovConv!F234</f>
        <v>12941751</v>
      </c>
      <c r="G226" s="77">
        <f>SaldosMovConv!G234</f>
        <v>0</v>
      </c>
      <c r="H226" s="77">
        <f>SaldosMovConv!H234</f>
        <v>12941751</v>
      </c>
    </row>
    <row r="227" spans="1:8" ht="15">
      <c r="A227" t="s">
        <v>332</v>
      </c>
      <c r="B227" t="str">
        <f>SaldosMovConv!P235</f>
        <v>5.8.90.19</v>
      </c>
      <c r="C227" s="77">
        <f>SaldosMovConv!C235</f>
        <v>12941751</v>
      </c>
      <c r="D227" s="77">
        <f>SaldosMovConv!D235</f>
        <v>0</v>
      </c>
      <c r="E227" s="77">
        <f>SaldosMovConv!E235</f>
        <v>0</v>
      </c>
      <c r="F227" s="77">
        <f>SaldosMovConv!F235</f>
        <v>12941751</v>
      </c>
      <c r="G227" s="77">
        <f>SaldosMovConv!G235</f>
        <v>0</v>
      </c>
      <c r="H227" s="77">
        <f>SaldosMovConv!H235</f>
        <v>12941751</v>
      </c>
    </row>
    <row r="228" spans="1:8" ht="15">
      <c r="A228" t="s">
        <v>332</v>
      </c>
      <c r="B228" t="str">
        <f>SaldosMovConv!P236</f>
        <v>5.8.90.26</v>
      </c>
      <c r="C228" s="77">
        <f>SaldosMovConv!C236</f>
        <v>0</v>
      </c>
      <c r="D228" s="77">
        <f>SaldosMovConv!D236</f>
        <v>0</v>
      </c>
      <c r="E228" s="77">
        <f>SaldosMovConv!E236</f>
        <v>0</v>
      </c>
      <c r="F228" s="77">
        <f>SaldosMovConv!F236</f>
        <v>0</v>
      </c>
      <c r="G228" s="77">
        <f>SaldosMovConv!G236</f>
        <v>0</v>
      </c>
      <c r="H228" s="77">
        <f>SaldosMovConv!H236</f>
        <v>0</v>
      </c>
    </row>
    <row r="229" spans="1:8" ht="15">
      <c r="A229" t="s">
        <v>332</v>
      </c>
      <c r="B229" t="str">
        <f>SaldosMovConv!P237</f>
        <v>8</v>
      </c>
      <c r="C229" s="77">
        <f>SaldosMovConv!C237</f>
        <v>0</v>
      </c>
      <c r="D229" s="77">
        <f>SaldosMovConv!D237</f>
        <v>0</v>
      </c>
      <c r="E229" s="77">
        <f>SaldosMovConv!E237</f>
        <v>0</v>
      </c>
      <c r="F229" s="77">
        <f>SaldosMovConv!F237</f>
        <v>0</v>
      </c>
      <c r="G229" s="77">
        <f>SaldosMovConv!G237</f>
        <v>0</v>
      </c>
      <c r="H229" s="77">
        <f>SaldosMovConv!H237</f>
        <v>0</v>
      </c>
    </row>
    <row r="230" spans="1:8" ht="15">
      <c r="A230" t="s">
        <v>332</v>
      </c>
      <c r="B230" t="str">
        <f>SaldosMovConv!P238</f>
        <v>8.1</v>
      </c>
      <c r="C230" s="77">
        <f>SaldosMovConv!C238</f>
        <v>41508737</v>
      </c>
      <c r="D230" s="77">
        <f>SaldosMovConv!D238</f>
        <v>0</v>
      </c>
      <c r="E230" s="77">
        <f>SaldosMovConv!E238</f>
        <v>0</v>
      </c>
      <c r="F230" s="77">
        <f>SaldosMovConv!F238</f>
        <v>41508737</v>
      </c>
      <c r="G230" s="77">
        <f>SaldosMovConv!G238</f>
        <v>0</v>
      </c>
      <c r="H230" s="77">
        <f>SaldosMovConv!H238</f>
        <v>41508737</v>
      </c>
    </row>
    <row r="231" spans="1:8" ht="15">
      <c r="A231" t="s">
        <v>332</v>
      </c>
      <c r="B231" t="str">
        <f>SaldosMovConv!P239</f>
        <v>8.1.20</v>
      </c>
      <c r="C231" s="77">
        <f>SaldosMovConv!C239</f>
        <v>41508737</v>
      </c>
      <c r="D231" s="77">
        <f>SaldosMovConv!D239</f>
        <v>0</v>
      </c>
      <c r="E231" s="77">
        <f>SaldosMovConv!E239</f>
        <v>0</v>
      </c>
      <c r="F231" s="77">
        <f>SaldosMovConv!F239</f>
        <v>41508737</v>
      </c>
      <c r="G231" s="77">
        <f>SaldosMovConv!G239</f>
        <v>0</v>
      </c>
      <c r="H231" s="77">
        <f>SaldosMovConv!H239</f>
        <v>41508737</v>
      </c>
    </row>
    <row r="232" spans="1:8" ht="15">
      <c r="A232" t="s">
        <v>332</v>
      </c>
      <c r="B232" t="str">
        <f>SaldosMovConv!P240</f>
        <v>8.1.20.04</v>
      </c>
      <c r="C232" s="77">
        <f>SaldosMovConv!C240</f>
        <v>41508737</v>
      </c>
      <c r="D232" s="77">
        <f>SaldosMovConv!D240</f>
        <v>0</v>
      </c>
      <c r="E232" s="77">
        <f>SaldosMovConv!E240</f>
        <v>0</v>
      </c>
      <c r="F232" s="77">
        <f>SaldosMovConv!F240</f>
        <v>41508737</v>
      </c>
      <c r="G232" s="77">
        <f>SaldosMovConv!G240</f>
        <v>0</v>
      </c>
      <c r="H232" s="77">
        <f>SaldosMovConv!H240</f>
        <v>41508737</v>
      </c>
    </row>
    <row r="233" spans="1:8" ht="15">
      <c r="A233" t="s">
        <v>332</v>
      </c>
      <c r="B233" t="str">
        <f>SaldosMovConv!P241</f>
        <v>8.3</v>
      </c>
      <c r="C233" s="77">
        <f>SaldosMovConv!C241</f>
        <v>134756680</v>
      </c>
      <c r="D233" s="77">
        <f>SaldosMovConv!D241</f>
        <v>0</v>
      </c>
      <c r="E233" s="77">
        <f>SaldosMovConv!E241</f>
        <v>0</v>
      </c>
      <c r="F233" s="77">
        <f>SaldosMovConv!F241</f>
        <v>134756680</v>
      </c>
      <c r="G233" s="77">
        <f>SaldosMovConv!G241</f>
        <v>0</v>
      </c>
      <c r="H233" s="77">
        <f>SaldosMovConv!H241</f>
        <v>134756680</v>
      </c>
    </row>
    <row r="234" spans="1:8" ht="15">
      <c r="A234" t="s">
        <v>332</v>
      </c>
      <c r="B234" t="str">
        <f>SaldosMovConv!P242</f>
        <v>8.3.47</v>
      </c>
      <c r="C234" s="77">
        <f>SaldosMovConv!C242</f>
        <v>60730137</v>
      </c>
      <c r="D234" s="77">
        <f>SaldosMovConv!D242</f>
        <v>0</v>
      </c>
      <c r="E234" s="77">
        <f>SaldosMovConv!E242</f>
        <v>0</v>
      </c>
      <c r="F234" s="77">
        <f>SaldosMovConv!F242</f>
        <v>60730137</v>
      </c>
      <c r="G234" s="77">
        <f>SaldosMovConv!G242</f>
        <v>0</v>
      </c>
      <c r="H234" s="77">
        <f>SaldosMovConv!H242</f>
        <v>60730137</v>
      </c>
    </row>
    <row r="235" spans="1:8" ht="15">
      <c r="A235" t="s">
        <v>332</v>
      </c>
      <c r="B235" t="str">
        <f>SaldosMovConv!P243</f>
        <v>8.3.47.04</v>
      </c>
      <c r="C235" s="77">
        <f>SaldosMovConv!C243</f>
        <v>60730137</v>
      </c>
      <c r="D235" s="77">
        <f>SaldosMovConv!D243</f>
        <v>0</v>
      </c>
      <c r="E235" s="77">
        <f>SaldosMovConv!E243</f>
        <v>0</v>
      </c>
      <c r="F235" s="77">
        <f>SaldosMovConv!F243</f>
        <v>60730137</v>
      </c>
      <c r="G235" s="77">
        <f>SaldosMovConv!G243</f>
        <v>0</v>
      </c>
      <c r="H235" s="77">
        <f>SaldosMovConv!H243</f>
        <v>60730137</v>
      </c>
    </row>
    <row r="236" spans="1:8" ht="15">
      <c r="A236" t="s">
        <v>332</v>
      </c>
      <c r="B236" t="str">
        <f>SaldosMovConv!P244</f>
        <v>8.3.61</v>
      </c>
      <c r="C236" s="77">
        <f>SaldosMovConv!C244</f>
        <v>74026543</v>
      </c>
      <c r="D236" s="77">
        <f>SaldosMovConv!D244</f>
        <v>0</v>
      </c>
      <c r="E236" s="77">
        <f>SaldosMovConv!E244</f>
        <v>0</v>
      </c>
      <c r="F236" s="77">
        <f>SaldosMovConv!F244</f>
        <v>74026543</v>
      </c>
      <c r="G236" s="77">
        <f>SaldosMovConv!G244</f>
        <v>0</v>
      </c>
      <c r="H236" s="77">
        <f>SaldosMovConv!H244</f>
        <v>74026543</v>
      </c>
    </row>
    <row r="237" spans="1:8" ht="15">
      <c r="A237" t="s">
        <v>332</v>
      </c>
      <c r="B237" t="str">
        <f>SaldosMovConv!P245</f>
        <v>8.3.61.02</v>
      </c>
      <c r="C237" s="77">
        <f>SaldosMovConv!C245</f>
        <v>74026543</v>
      </c>
      <c r="D237" s="77">
        <f>SaldosMovConv!D245</f>
        <v>0</v>
      </c>
      <c r="E237" s="77">
        <f>SaldosMovConv!E245</f>
        <v>0</v>
      </c>
      <c r="F237" s="77">
        <f>SaldosMovConv!F245</f>
        <v>74026543</v>
      </c>
      <c r="G237" s="77">
        <f>SaldosMovConv!G245</f>
        <v>0</v>
      </c>
      <c r="H237" s="77">
        <f>SaldosMovConv!H245</f>
        <v>74026543</v>
      </c>
    </row>
    <row r="238" spans="1:8" ht="15">
      <c r="A238" t="s">
        <v>332</v>
      </c>
      <c r="B238" t="str">
        <f>SaldosMovConv!P246</f>
        <v>8.9</v>
      </c>
      <c r="C238" s="77">
        <f>SaldosMovConv!C246</f>
        <v>-176265417</v>
      </c>
      <c r="D238" s="77">
        <f>SaldosMovConv!D246</f>
        <v>0</v>
      </c>
      <c r="E238" s="77">
        <f>SaldosMovConv!E246</f>
        <v>0</v>
      </c>
      <c r="F238" s="77">
        <f>SaldosMovConv!F246</f>
        <v>-176265417</v>
      </c>
      <c r="G238" s="77">
        <f>SaldosMovConv!G246</f>
        <v>0</v>
      </c>
      <c r="H238" s="77">
        <f>SaldosMovConv!H246</f>
        <v>-176265417</v>
      </c>
    </row>
    <row r="239" spans="1:8" ht="15">
      <c r="A239" t="s">
        <v>332</v>
      </c>
      <c r="B239" t="str">
        <f>SaldosMovConv!P247</f>
        <v>8.9.05</v>
      </c>
      <c r="C239" s="77">
        <f>SaldosMovConv!C247</f>
        <v>-41508737</v>
      </c>
      <c r="D239" s="77">
        <f>SaldosMovConv!D247</f>
        <v>0</v>
      </c>
      <c r="E239" s="77">
        <f>SaldosMovConv!E247</f>
        <v>0</v>
      </c>
      <c r="F239" s="77">
        <f>SaldosMovConv!F247</f>
        <v>-41508737</v>
      </c>
      <c r="G239" s="77">
        <f>SaldosMovConv!G247</f>
        <v>0</v>
      </c>
      <c r="H239" s="77">
        <f>SaldosMovConv!H247</f>
        <v>-41508737</v>
      </c>
    </row>
    <row r="240" spans="1:8" ht="15">
      <c r="A240" t="s">
        <v>332</v>
      </c>
      <c r="B240" t="str">
        <f>SaldosMovConv!P248</f>
        <v>8.9.05.06</v>
      </c>
      <c r="C240" s="77">
        <f>SaldosMovConv!C248</f>
        <v>-41508737</v>
      </c>
      <c r="D240" s="77">
        <f>SaldosMovConv!D248</f>
        <v>0</v>
      </c>
      <c r="E240" s="77">
        <f>SaldosMovConv!E248</f>
        <v>0</v>
      </c>
      <c r="F240" s="77">
        <f>SaldosMovConv!F248</f>
        <v>-41508737</v>
      </c>
      <c r="G240" s="77">
        <f>SaldosMovConv!G248</f>
        <v>0</v>
      </c>
      <c r="H240" s="77">
        <f>SaldosMovConv!H248</f>
        <v>-41508737</v>
      </c>
    </row>
    <row r="241" spans="1:8" ht="15">
      <c r="A241" t="s">
        <v>332</v>
      </c>
      <c r="B241" t="str">
        <f>SaldosMovConv!P249</f>
        <v>8.9.15</v>
      </c>
      <c r="C241" s="77">
        <f>SaldosMovConv!C249</f>
        <v>-134756680</v>
      </c>
      <c r="D241" s="77">
        <f>SaldosMovConv!D249</f>
        <v>0</v>
      </c>
      <c r="E241" s="77">
        <f>SaldosMovConv!E249</f>
        <v>0</v>
      </c>
      <c r="F241" s="77">
        <f>SaldosMovConv!F249</f>
        <v>-134756680</v>
      </c>
      <c r="G241" s="77">
        <f>SaldosMovConv!G249</f>
        <v>0</v>
      </c>
      <c r="H241" s="77">
        <f>SaldosMovConv!H249</f>
        <v>-134756680</v>
      </c>
    </row>
    <row r="242" spans="1:8" ht="15">
      <c r="A242" t="s">
        <v>332</v>
      </c>
      <c r="B242" t="str">
        <f>SaldosMovConv!P250</f>
        <v>8.9.15.18</v>
      </c>
      <c r="C242" s="77">
        <f>SaldosMovConv!C250</f>
        <v>-60730137</v>
      </c>
      <c r="D242" s="77">
        <f>SaldosMovConv!D250</f>
        <v>0</v>
      </c>
      <c r="E242" s="77">
        <f>SaldosMovConv!E250</f>
        <v>0</v>
      </c>
      <c r="F242" s="77">
        <f>SaldosMovConv!F250</f>
        <v>-60730137</v>
      </c>
      <c r="G242" s="77">
        <f>SaldosMovConv!G250</f>
        <v>0</v>
      </c>
      <c r="H242" s="77">
        <f>SaldosMovConv!H250</f>
        <v>-60730137</v>
      </c>
    </row>
    <row r="243" spans="1:8" ht="15">
      <c r="A243" t="s">
        <v>332</v>
      </c>
      <c r="B243" t="str">
        <f>SaldosMovConv!P251</f>
        <v>8.9.15.21</v>
      </c>
      <c r="C243" s="77">
        <f>SaldosMovConv!C251</f>
        <v>-74026543</v>
      </c>
      <c r="D243" s="77">
        <f>SaldosMovConv!D251</f>
        <v>0</v>
      </c>
      <c r="E243" s="77">
        <f>SaldosMovConv!E251</f>
        <v>0</v>
      </c>
      <c r="F243" s="77">
        <f>SaldosMovConv!F251</f>
        <v>-74026543</v>
      </c>
      <c r="G243" s="77">
        <f>SaldosMovConv!G251</f>
        <v>0</v>
      </c>
      <c r="H243" s="77">
        <f>SaldosMovConv!H251</f>
        <v>-74026543</v>
      </c>
    </row>
    <row r="244" spans="1:8" ht="15">
      <c r="A244" t="s">
        <v>332</v>
      </c>
      <c r="B244" t="str">
        <f>SaldosMovConv!P252</f>
        <v>9</v>
      </c>
      <c r="C244" s="77">
        <f>SaldosMovConv!C252</f>
        <v>0</v>
      </c>
      <c r="D244" s="77">
        <f>SaldosMovConv!D252</f>
        <v>0</v>
      </c>
      <c r="E244" s="77">
        <f>SaldosMovConv!E252</f>
        <v>0</v>
      </c>
      <c r="F244" s="77">
        <f>SaldosMovConv!F252</f>
        <v>0</v>
      </c>
      <c r="G244" s="77">
        <f>SaldosMovConv!G252</f>
        <v>0</v>
      </c>
      <c r="H244" s="77">
        <f>SaldosMovConv!H252</f>
        <v>0</v>
      </c>
    </row>
    <row r="245" spans="1:8" ht="15">
      <c r="A245" t="s">
        <v>332</v>
      </c>
      <c r="B245" t="str">
        <f>SaldosMovConv!P253</f>
        <v>9.1</v>
      </c>
      <c r="C245" s="77">
        <f>SaldosMovConv!C253</f>
        <v>0</v>
      </c>
      <c r="D245" s="77">
        <f>SaldosMovConv!D253</f>
        <v>0</v>
      </c>
      <c r="E245" s="77">
        <f>SaldosMovConv!E253</f>
        <v>0</v>
      </c>
      <c r="F245" s="77">
        <f>SaldosMovConv!F253</f>
        <v>0</v>
      </c>
      <c r="G245" s="77">
        <f>SaldosMovConv!G253</f>
        <v>0</v>
      </c>
      <c r="H245" s="77">
        <f>SaldosMovConv!H253</f>
        <v>0</v>
      </c>
    </row>
    <row r="246" spans="1:8" ht="15">
      <c r="A246" t="s">
        <v>332</v>
      </c>
      <c r="B246" t="str">
        <f>SaldosMovConv!P254</f>
        <v>9.1.20</v>
      </c>
      <c r="C246" s="77">
        <f>SaldosMovConv!C254</f>
        <v>0</v>
      </c>
      <c r="D246" s="77">
        <f>SaldosMovConv!D254</f>
        <v>0</v>
      </c>
      <c r="E246" s="77">
        <f>SaldosMovConv!E254</f>
        <v>0</v>
      </c>
      <c r="F246" s="77">
        <f>SaldosMovConv!F254</f>
        <v>0</v>
      </c>
      <c r="G246" s="77">
        <f>SaldosMovConv!G254</f>
        <v>0</v>
      </c>
      <c r="H246" s="77">
        <f>SaldosMovConv!H254</f>
        <v>0</v>
      </c>
    </row>
    <row r="247" spans="1:8" ht="15">
      <c r="A247" t="s">
        <v>332</v>
      </c>
      <c r="B247" t="str">
        <f>SaldosMovConv!P255</f>
        <v>9.1.20.04</v>
      </c>
      <c r="C247" s="77">
        <f>SaldosMovConv!C255</f>
        <v>0</v>
      </c>
      <c r="D247" s="77">
        <f>SaldosMovConv!D255</f>
        <v>0</v>
      </c>
      <c r="E247" s="77">
        <f>SaldosMovConv!E255</f>
        <v>0</v>
      </c>
      <c r="F247" s="77">
        <f>SaldosMovConv!F255</f>
        <v>0</v>
      </c>
      <c r="G247" s="77">
        <f>SaldosMovConv!G255</f>
        <v>0</v>
      </c>
      <c r="H247" s="77">
        <f>SaldosMovConv!H255</f>
        <v>0</v>
      </c>
    </row>
    <row r="248" spans="1:8" ht="15">
      <c r="A248" t="s">
        <v>332</v>
      </c>
      <c r="B248" t="str">
        <f>SaldosMovConv!P256</f>
        <v>9.9</v>
      </c>
      <c r="C248" s="77">
        <f>SaldosMovConv!C256</f>
        <v>0</v>
      </c>
      <c r="D248" s="77">
        <f>SaldosMovConv!D256</f>
        <v>0</v>
      </c>
      <c r="E248" s="77">
        <f>SaldosMovConv!E256</f>
        <v>0</v>
      </c>
      <c r="F248" s="77">
        <f>SaldosMovConv!F256</f>
        <v>0</v>
      </c>
      <c r="G248" s="77">
        <f>SaldosMovConv!G256</f>
        <v>0</v>
      </c>
      <c r="H248" s="77">
        <f>SaldosMovConv!H256</f>
        <v>0</v>
      </c>
    </row>
    <row r="249" spans="1:8" ht="15">
      <c r="A249" t="s">
        <v>332</v>
      </c>
      <c r="B249" t="str">
        <f>SaldosMovConv!P257</f>
        <v>9.9.05</v>
      </c>
      <c r="C249" s="77">
        <f>SaldosMovConv!C257</f>
        <v>0</v>
      </c>
      <c r="D249" s="77">
        <f>SaldosMovConv!D257</f>
        <v>0</v>
      </c>
      <c r="E249" s="77">
        <f>SaldosMovConv!E257</f>
        <v>0</v>
      </c>
      <c r="F249" s="77">
        <f>SaldosMovConv!F257</f>
        <v>0</v>
      </c>
      <c r="G249" s="77">
        <f>SaldosMovConv!G257</f>
        <v>0</v>
      </c>
      <c r="H249" s="77">
        <f>SaldosMovConv!H257</f>
        <v>0</v>
      </c>
    </row>
    <row r="250" spans="1:8" ht="15">
      <c r="A250" t="s">
        <v>332</v>
      </c>
      <c r="B250" t="str">
        <f>SaldosMovConv!P258</f>
        <v>9.9.05.05</v>
      </c>
      <c r="C250" s="77">
        <f>SaldosMovConv!C258</f>
        <v>0</v>
      </c>
      <c r="D250" s="77">
        <f>SaldosMovConv!D258</f>
        <v>0</v>
      </c>
      <c r="E250" s="77">
        <f>SaldosMovConv!E258</f>
        <v>0</v>
      </c>
      <c r="F250" s="77">
        <f>SaldosMovConv!F258</f>
        <v>0</v>
      </c>
      <c r="G250" s="77">
        <f>SaldosMovConv!G258</f>
        <v>0</v>
      </c>
      <c r="H250" s="77">
        <f>SaldosMovConv!H258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JMURCIA</cp:lastModifiedBy>
  <cp:lastPrinted>2020-03-05T20:53:27Z</cp:lastPrinted>
  <dcterms:created xsi:type="dcterms:W3CDTF">2006-09-16T00:00:00Z</dcterms:created>
  <dcterms:modified xsi:type="dcterms:W3CDTF">2021-08-25T23:51:40Z</dcterms:modified>
  <cp:category/>
  <cp:version/>
  <cp:contentType/>
  <cp:contentStatus/>
</cp:coreProperties>
</file>